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IO Install\Desktop\"/>
    </mc:Choice>
  </mc:AlternateContent>
  <xr:revisionPtr revIDLastSave="0" documentId="8_{CC566C48-2653-434B-82C3-8C734294A5CD}" xr6:coauthVersionLast="47" xr6:coauthVersionMax="47" xr10:uidLastSave="{00000000-0000-0000-0000-000000000000}"/>
  <bookViews>
    <workbookView xWindow="-120" yWindow="-120" windowWidth="29040" windowHeight="15720" tabRatio="801" activeTab="2" xr2:uid="{4E001882-94D2-4561-8C24-2FC025358A5D}"/>
  </bookViews>
  <sheets>
    <sheet name="1. Board Ventilation Strategy" sheetId="6" r:id="rId1"/>
    <sheet name="2. Board Level Investments" sheetId="3" r:id="rId2"/>
    <sheet name="3. School Dashboard" sheetId="4" r:id="rId3"/>
    <sheet name="4. Board Level Worksheet" sheetId="2" state="hidden" r:id="rId4"/>
    <sheet name="5. School Level Worksheet" sheetId="7" state="hidden" r:id="rId5"/>
    <sheet name="Board Ventilation Strate-PY" sheetId="9" state="hidden" r:id="rId6"/>
    <sheet name="Funding Tables" sheetId="8" state="hidden" r:id="rId7"/>
  </sheets>
  <definedNames>
    <definedName name="_xlnm._FilterDatabase" localSheetId="4" hidden="1">'5. School Level Worksheet'!#REF!</definedName>
    <definedName name="_xlnm._FilterDatabase" localSheetId="5" hidden="1">'Board Ventilation Strate-PY'!$B$1:$C$287</definedName>
    <definedName name="School_Name">Table1[Name of School Facility]</definedName>
    <definedName name="Ventilation">HVAC_Type[HVAC System Type]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 i="2" l="1"/>
  <c r="I14" i="4"/>
  <c r="I13" i="4"/>
  <c r="I12" i="4"/>
  <c r="I11" i="4"/>
  <c r="F11" i="4" s="1"/>
  <c r="I10" i="4"/>
  <c r="M18" i="2" l="1"/>
  <c r="Y18" i="2"/>
  <c r="X18" i="2"/>
  <c r="W74" i="8" l="1"/>
  <c r="W73" i="8"/>
  <c r="W72" i="8"/>
  <c r="W71" i="8"/>
  <c r="W70" i="8"/>
  <c r="W69" i="8"/>
  <c r="W68" i="8"/>
  <c r="W67" i="8"/>
  <c r="W66" i="8"/>
  <c r="W65" i="8"/>
  <c r="W64" i="8"/>
  <c r="W63" i="8"/>
  <c r="W62" i="8"/>
  <c r="W61" i="8"/>
  <c r="W60" i="8"/>
  <c r="W59" i="8"/>
  <c r="W58" i="8"/>
  <c r="W57" i="8"/>
  <c r="W56" i="8"/>
  <c r="W55" i="8"/>
  <c r="W54" i="8"/>
  <c r="W53" i="8"/>
  <c r="W52" i="8"/>
  <c r="W51" i="8"/>
  <c r="W50" i="8"/>
  <c r="W49" i="8"/>
  <c r="W48" i="8"/>
  <c r="W47" i="8"/>
  <c r="W46" i="8"/>
  <c r="W45" i="8"/>
  <c r="W44" i="8"/>
  <c r="W43" i="8"/>
  <c r="W42" i="8"/>
  <c r="W41" i="8"/>
  <c r="W40" i="8"/>
  <c r="W39" i="8"/>
  <c r="W38" i="8"/>
  <c r="W37" i="8"/>
  <c r="W36" i="8"/>
  <c r="W35" i="8"/>
  <c r="W34" i="8"/>
  <c r="W33" i="8"/>
  <c r="W32" i="8"/>
  <c r="W31" i="8"/>
  <c r="W30" i="8"/>
  <c r="W29" i="8"/>
  <c r="W28" i="8"/>
  <c r="W27" i="8"/>
  <c r="W26" i="8"/>
  <c r="W25" i="8"/>
  <c r="W24" i="8"/>
  <c r="W23" i="8"/>
  <c r="W22" i="8"/>
  <c r="W21" i="8"/>
  <c r="W20" i="8"/>
  <c r="W19" i="8"/>
  <c r="W18" i="8"/>
  <c r="W17" i="8"/>
  <c r="W16" i="8"/>
  <c r="W15" i="8"/>
  <c r="W14" i="8"/>
  <c r="W13" i="8"/>
  <c r="W12" i="8"/>
  <c r="W11" i="8"/>
  <c r="W10" i="8"/>
  <c r="W9" i="8"/>
  <c r="W8" i="8"/>
  <c r="W7" i="8"/>
  <c r="W6" i="8"/>
  <c r="W5" i="8"/>
  <c r="W4" i="8"/>
  <c r="W3" i="8"/>
  <c r="D3" i="9" l="1"/>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D149" i="9"/>
  <c r="D150" i="9"/>
  <c r="D151" i="9"/>
  <c r="D152" i="9"/>
  <c r="D153" i="9"/>
  <c r="D154" i="9"/>
  <c r="D155" i="9"/>
  <c r="D156" i="9"/>
  <c r="D157" i="9"/>
  <c r="D158" i="9"/>
  <c r="D159" i="9"/>
  <c r="D160" i="9"/>
  <c r="D161" i="9"/>
  <c r="D162" i="9"/>
  <c r="D163" i="9"/>
  <c r="D164" i="9"/>
  <c r="D165" i="9"/>
  <c r="D166" i="9"/>
  <c r="D167" i="9"/>
  <c r="D168" i="9"/>
  <c r="D169" i="9"/>
  <c r="D170" i="9"/>
  <c r="D171" i="9"/>
  <c r="D172" i="9"/>
  <c r="D173" i="9"/>
  <c r="D174" i="9"/>
  <c r="D175" i="9"/>
  <c r="D176" i="9"/>
  <c r="D177" i="9"/>
  <c r="D178" i="9"/>
  <c r="D179" i="9"/>
  <c r="D180" i="9"/>
  <c r="D181" i="9"/>
  <c r="D182" i="9"/>
  <c r="D183" i="9"/>
  <c r="D184" i="9"/>
  <c r="D185" i="9"/>
  <c r="D186" i="9"/>
  <c r="D187" i="9"/>
  <c r="D188" i="9"/>
  <c r="D189" i="9"/>
  <c r="D190" i="9"/>
  <c r="D191" i="9"/>
  <c r="D192" i="9"/>
  <c r="D193" i="9"/>
  <c r="D194" i="9"/>
  <c r="D195" i="9"/>
  <c r="D196" i="9"/>
  <c r="D197" i="9"/>
  <c r="D198" i="9"/>
  <c r="D199" i="9"/>
  <c r="D200" i="9"/>
  <c r="D201" i="9"/>
  <c r="D202" i="9"/>
  <c r="D203" i="9"/>
  <c r="D204" i="9"/>
  <c r="D205" i="9"/>
  <c r="D206" i="9"/>
  <c r="D207" i="9"/>
  <c r="D208" i="9"/>
  <c r="D209" i="9"/>
  <c r="D210" i="9"/>
  <c r="D211" i="9"/>
  <c r="D212" i="9"/>
  <c r="D213" i="9"/>
  <c r="D214" i="9"/>
  <c r="D215" i="9"/>
  <c r="D216" i="9"/>
  <c r="D217" i="9"/>
  <c r="D218" i="9"/>
  <c r="D219" i="9"/>
  <c r="D220" i="9"/>
  <c r="D221" i="9"/>
  <c r="D222" i="9"/>
  <c r="D223" i="9"/>
  <c r="D224" i="9"/>
  <c r="D225" i="9"/>
  <c r="D226" i="9"/>
  <c r="D227" i="9"/>
  <c r="D228" i="9"/>
  <c r="D229" i="9"/>
  <c r="D230" i="9"/>
  <c r="D231" i="9"/>
  <c r="D232" i="9"/>
  <c r="D233" i="9"/>
  <c r="D234" i="9"/>
  <c r="D235" i="9"/>
  <c r="D236" i="9"/>
  <c r="D237" i="9"/>
  <c r="D238" i="9"/>
  <c r="D239" i="9"/>
  <c r="D240" i="9"/>
  <c r="D241" i="9"/>
  <c r="D242" i="9"/>
  <c r="D243" i="9"/>
  <c r="D244" i="9"/>
  <c r="D245" i="9"/>
  <c r="D246" i="9"/>
  <c r="D247" i="9"/>
  <c r="D248" i="9"/>
  <c r="D249" i="9"/>
  <c r="D250" i="9"/>
  <c r="D251" i="9"/>
  <c r="D252" i="9"/>
  <c r="D253" i="9"/>
  <c r="D254" i="9"/>
  <c r="D255" i="9"/>
  <c r="D256" i="9"/>
  <c r="D257" i="9"/>
  <c r="D258" i="9"/>
  <c r="D259" i="9"/>
  <c r="D260" i="9"/>
  <c r="D261" i="9"/>
  <c r="D262" i="9"/>
  <c r="D263" i="9"/>
  <c r="D264" i="9"/>
  <c r="D265" i="9"/>
  <c r="D266" i="9"/>
  <c r="D267" i="9"/>
  <c r="D268" i="9"/>
  <c r="D269" i="9"/>
  <c r="D270" i="9"/>
  <c r="D271" i="9"/>
  <c r="D272" i="9"/>
  <c r="D273" i="9"/>
  <c r="D274" i="9"/>
  <c r="D275" i="9"/>
  <c r="D276" i="9"/>
  <c r="D277" i="9"/>
  <c r="D278" i="9"/>
  <c r="D279" i="9"/>
  <c r="D280" i="9"/>
  <c r="D281" i="9"/>
  <c r="D282" i="9"/>
  <c r="D283" i="9"/>
  <c r="D284" i="9"/>
  <c r="D285" i="9"/>
  <c r="D286" i="9"/>
  <c r="D287" i="9"/>
  <c r="D2" i="9"/>
  <c r="A4" i="9"/>
  <c r="A5" i="9" s="1"/>
  <c r="A6" i="9"/>
  <c r="A7" i="9"/>
  <c r="A8" i="9" s="1"/>
  <c r="A9" i="9" s="1"/>
  <c r="A10" i="9"/>
  <c r="A11" i="9"/>
  <c r="A12" i="9" s="1"/>
  <c r="A13" i="9" s="1"/>
  <c r="A14" i="9"/>
  <c r="A15" i="9"/>
  <c r="A16" i="9" s="1"/>
  <c r="A17" i="9" s="1"/>
  <c r="A18" i="9"/>
  <c r="A19" i="9"/>
  <c r="A20" i="9" s="1"/>
  <c r="A21" i="9" s="1"/>
  <c r="A22" i="9"/>
  <c r="A23" i="9"/>
  <c r="A24" i="9" s="1"/>
  <c r="A25" i="9" s="1"/>
  <c r="A26" i="9"/>
  <c r="A27" i="9"/>
  <c r="A28" i="9" s="1"/>
  <c r="A29" i="9" s="1"/>
  <c r="A30" i="9"/>
  <c r="A31" i="9"/>
  <c r="A32" i="9" s="1"/>
  <c r="A33" i="9" s="1"/>
  <c r="A34" i="9"/>
  <c r="A35" i="9"/>
  <c r="A36" i="9" s="1"/>
  <c r="A37" i="9" s="1"/>
  <c r="A38" i="9"/>
  <c r="A39" i="9" s="1"/>
  <c r="A40" i="9" s="1"/>
  <c r="A41" i="9" s="1"/>
  <c r="A42" i="9"/>
  <c r="A43" i="9" s="1"/>
  <c r="A44" i="9" s="1"/>
  <c r="A45" i="9" s="1"/>
  <c r="A46" i="9"/>
  <c r="A47" i="9" s="1"/>
  <c r="A48" i="9" s="1"/>
  <c r="A49" i="9" s="1"/>
  <c r="A50" i="9"/>
  <c r="A51" i="9"/>
  <c r="A52" i="9" s="1"/>
  <c r="A53" i="9" s="1"/>
  <c r="A54" i="9"/>
  <c r="A55" i="9" s="1"/>
  <c r="A56" i="9" s="1"/>
  <c r="A57" i="9" s="1"/>
  <c r="A58" i="9"/>
  <c r="A59" i="9" s="1"/>
  <c r="A60" i="9" s="1"/>
  <c r="A61" i="9" s="1"/>
  <c r="A62" i="9"/>
  <c r="A63" i="9" s="1"/>
  <c r="A64" i="9" s="1"/>
  <c r="A65" i="9" s="1"/>
  <c r="A66" i="9"/>
  <c r="A67" i="9"/>
  <c r="A68" i="9" s="1"/>
  <c r="A69" i="9" s="1"/>
  <c r="A70" i="9"/>
  <c r="A71" i="9" s="1"/>
  <c r="A72" i="9" s="1"/>
  <c r="A73" i="9" s="1"/>
  <c r="A74" i="9"/>
  <c r="A75" i="9" s="1"/>
  <c r="A76" i="9" s="1"/>
  <c r="A77" i="9" s="1"/>
  <c r="A78" i="9"/>
  <c r="A79" i="9" s="1"/>
  <c r="A80" i="9" s="1"/>
  <c r="A81" i="9" s="1"/>
  <c r="A82" i="9"/>
  <c r="A83" i="9" s="1"/>
  <c r="A84" i="9" s="1"/>
  <c r="A85" i="9" s="1"/>
  <c r="A86" i="9"/>
  <c r="A87" i="9" s="1"/>
  <c r="A88" i="9" s="1"/>
  <c r="A89" i="9" s="1"/>
  <c r="A90" i="9"/>
  <c r="A91" i="9"/>
  <c r="A92" i="9" s="1"/>
  <c r="A93" i="9" s="1"/>
  <c r="A94" i="9"/>
  <c r="A95" i="9" s="1"/>
  <c r="A96" i="9" s="1"/>
  <c r="A97" i="9" s="1"/>
  <c r="A98" i="9"/>
  <c r="A99" i="9"/>
  <c r="A100" i="9" s="1"/>
  <c r="A101" i="9" s="1"/>
  <c r="A102" i="9"/>
  <c r="A103" i="9" s="1"/>
  <c r="A104" i="9" s="1"/>
  <c r="A105" i="9" s="1"/>
  <c r="A106" i="9"/>
  <c r="A107" i="9" s="1"/>
  <c r="A108" i="9" s="1"/>
  <c r="A109" i="9" s="1"/>
  <c r="A110" i="9"/>
  <c r="A111" i="9"/>
  <c r="A112" i="9" s="1"/>
  <c r="A113" i="9" s="1"/>
  <c r="A114" i="9"/>
  <c r="A115" i="9" s="1"/>
  <c r="A116" i="9" s="1"/>
  <c r="A117" i="9" s="1"/>
  <c r="A118" i="9"/>
  <c r="A119" i="9" s="1"/>
  <c r="A120" i="9" s="1"/>
  <c r="A121" i="9" s="1"/>
  <c r="A122" i="9"/>
  <c r="A123" i="9" s="1"/>
  <c r="A124" i="9" s="1"/>
  <c r="A125" i="9" s="1"/>
  <c r="A126" i="9"/>
  <c r="A127" i="9"/>
  <c r="A128" i="9" s="1"/>
  <c r="A129" i="9" s="1"/>
  <c r="A130" i="9"/>
  <c r="A131" i="9" s="1"/>
  <c r="A132" i="9" s="1"/>
  <c r="A133" i="9" s="1"/>
  <c r="A134" i="9"/>
  <c r="A135" i="9" s="1"/>
  <c r="A136" i="9" s="1"/>
  <c r="A137" i="9" s="1"/>
  <c r="A138" i="9"/>
  <c r="A139" i="9" s="1"/>
  <c r="A140" i="9" s="1"/>
  <c r="A141" i="9" s="1"/>
  <c r="A142" i="9"/>
  <c r="A143" i="9" s="1"/>
  <c r="A144" i="9" s="1"/>
  <c r="A145" i="9" s="1"/>
  <c r="A146" i="9"/>
  <c r="A147" i="9"/>
  <c r="A148" i="9" s="1"/>
  <c r="A149" i="9" s="1"/>
  <c r="A150" i="9"/>
  <c r="A151" i="9" s="1"/>
  <c r="A152" i="9" s="1"/>
  <c r="A153" i="9" s="1"/>
  <c r="A154" i="9"/>
  <c r="A155" i="9"/>
  <c r="A156" i="9" s="1"/>
  <c r="A157" i="9" s="1"/>
  <c r="A158" i="9"/>
  <c r="A159" i="9" s="1"/>
  <c r="A160" i="9" s="1"/>
  <c r="A161" i="9" s="1"/>
  <c r="A162" i="9"/>
  <c r="A163" i="9"/>
  <c r="A164" i="9" s="1"/>
  <c r="A165" i="9" s="1"/>
  <c r="A166" i="9"/>
  <c r="A167" i="9" s="1"/>
  <c r="A168" i="9" s="1"/>
  <c r="A169" i="9" s="1"/>
  <c r="A170" i="9"/>
  <c r="A171" i="9" s="1"/>
  <c r="A172" i="9" s="1"/>
  <c r="A173" i="9" s="1"/>
  <c r="A174" i="9"/>
  <c r="A175" i="9" s="1"/>
  <c r="A176" i="9" s="1"/>
  <c r="A177" i="9" s="1"/>
  <c r="A178" i="9"/>
  <c r="A179" i="9" s="1"/>
  <c r="A180" i="9" s="1"/>
  <c r="A181" i="9" s="1"/>
  <c r="A182" i="9"/>
  <c r="A183" i="9" s="1"/>
  <c r="A184" i="9" s="1"/>
  <c r="A185" i="9" s="1"/>
  <c r="A186" i="9"/>
  <c r="A187" i="9" s="1"/>
  <c r="A188" i="9" s="1"/>
  <c r="A189" i="9" s="1"/>
  <c r="A190" i="9" s="1"/>
  <c r="A191" i="9" s="1"/>
  <c r="A192" i="9"/>
  <c r="A193" i="9" s="1"/>
  <c r="A194" i="9" s="1"/>
  <c r="A195" i="9" s="1"/>
  <c r="A196" i="9"/>
  <c r="A197" i="9" s="1"/>
  <c r="A198" i="9" s="1"/>
  <c r="A199" i="9" s="1"/>
  <c r="A200" i="9"/>
  <c r="A201" i="9" s="1"/>
  <c r="A202" i="9" s="1"/>
  <c r="A203" i="9" s="1"/>
  <c r="A204" i="9"/>
  <c r="A205" i="9" s="1"/>
  <c r="A206" i="9" s="1"/>
  <c r="A207" i="9" s="1"/>
  <c r="A208" i="9"/>
  <c r="A209" i="9" s="1"/>
  <c r="A210" i="9" s="1"/>
  <c r="A211" i="9" s="1"/>
  <c r="A212" i="9"/>
  <c r="A213" i="9" s="1"/>
  <c r="A214" i="9" s="1"/>
  <c r="A215" i="9" s="1"/>
  <c r="A216" i="9"/>
  <c r="A217" i="9" s="1"/>
  <c r="A218" i="9" s="1"/>
  <c r="A219" i="9" s="1"/>
  <c r="A220" i="9"/>
  <c r="A221" i="9" s="1"/>
  <c r="A222" i="9" s="1"/>
  <c r="A223" i="9" s="1"/>
  <c r="A224" i="9"/>
  <c r="A225" i="9" s="1"/>
  <c r="A226" i="9" s="1"/>
  <c r="A227" i="9" s="1"/>
  <c r="A228" i="9"/>
  <c r="A229" i="9" s="1"/>
  <c r="A230" i="9" s="1"/>
  <c r="A231" i="9" s="1"/>
  <c r="A232" i="9"/>
  <c r="A233" i="9" s="1"/>
  <c r="A234" i="9" s="1"/>
  <c r="A235" i="9" s="1"/>
  <c r="A236" i="9"/>
  <c r="A237" i="9" s="1"/>
  <c r="A238" i="9" s="1"/>
  <c r="A239" i="9" s="1"/>
  <c r="A240" i="9"/>
  <c r="A241" i="9" s="1"/>
  <c r="A242" i="9" s="1"/>
  <c r="A243" i="9" s="1"/>
  <c r="A244" i="9"/>
  <c r="A245" i="9" s="1"/>
  <c r="A246" i="9" s="1"/>
  <c r="A247" i="9" s="1"/>
  <c r="A248" i="9"/>
  <c r="A249" i="9" s="1"/>
  <c r="A250" i="9" s="1"/>
  <c r="A251" i="9" s="1"/>
  <c r="A252" i="9"/>
  <c r="A253" i="9" s="1"/>
  <c r="A254" i="9" s="1"/>
  <c r="A255" i="9" s="1"/>
  <c r="A256" i="9"/>
  <c r="A257" i="9" s="1"/>
  <c r="A258" i="9" s="1"/>
  <c r="A259" i="9" s="1"/>
  <c r="A260" i="9"/>
  <c r="A261" i="9" s="1"/>
  <c r="A262" i="9" s="1"/>
  <c r="A263" i="9" s="1"/>
  <c r="A264" i="9"/>
  <c r="A265" i="9" s="1"/>
  <c r="A266" i="9" s="1"/>
  <c r="A267" i="9" s="1"/>
  <c r="A268" i="9"/>
  <c r="A269" i="9" s="1"/>
  <c r="A270" i="9" s="1"/>
  <c r="A271" i="9" s="1"/>
  <c r="A272" i="9"/>
  <c r="A273" i="9" s="1"/>
  <c r="A274" i="9" s="1"/>
  <c r="A275" i="9" s="1"/>
  <c r="A276" i="9"/>
  <c r="A277" i="9" s="1"/>
  <c r="A278" i="9" s="1"/>
  <c r="A279" i="9" s="1"/>
  <c r="A280" i="9"/>
  <c r="A281" i="9" s="1"/>
  <c r="A282" i="9" s="1"/>
  <c r="A283" i="9" s="1"/>
  <c r="A284" i="9"/>
  <c r="A285" i="9" s="1"/>
  <c r="A286" i="9" s="1"/>
  <c r="A287" i="9" s="1"/>
  <c r="A3" i="9"/>
  <c r="R18" i="2" l="1"/>
  <c r="L18" i="2"/>
  <c r="S18" i="2"/>
  <c r="K18" i="2"/>
  <c r="F18" i="2"/>
  <c r="E18" i="2"/>
  <c r="K79" i="8"/>
  <c r="L79" i="8"/>
  <c r="M79" i="8"/>
  <c r="N79" i="8"/>
  <c r="O79" i="8"/>
  <c r="K80" i="8"/>
  <c r="L80" i="8"/>
  <c r="M80" i="8"/>
  <c r="N80" i="8"/>
  <c r="O80" i="8"/>
  <c r="K81" i="8"/>
  <c r="L81" i="8"/>
  <c r="M81" i="8"/>
  <c r="N81" i="8"/>
  <c r="O81" i="8"/>
  <c r="K82" i="8"/>
  <c r="L82" i="8"/>
  <c r="M82" i="8"/>
  <c r="N82" i="8"/>
  <c r="O82" i="8"/>
  <c r="K83" i="8"/>
  <c r="L83" i="8"/>
  <c r="M83" i="8"/>
  <c r="N83" i="8"/>
  <c r="O83" i="8"/>
  <c r="K84" i="8"/>
  <c r="L84" i="8"/>
  <c r="M84" i="8"/>
  <c r="N84" i="8"/>
  <c r="O84" i="8"/>
  <c r="K85" i="8"/>
  <c r="L85" i="8"/>
  <c r="M85" i="8"/>
  <c r="N85" i="8"/>
  <c r="O85" i="8"/>
  <c r="C18" i="2" l="1"/>
  <c r="D7" i="4"/>
  <c r="C26" i="2" l="1"/>
  <c r="C23" i="2"/>
  <c r="F15" i="4" l="1"/>
  <c r="E14" i="4"/>
  <c r="E13" i="4"/>
  <c r="E12" i="4"/>
  <c r="E11" i="4"/>
  <c r="E10" i="4"/>
  <c r="K4" i="8" l="1"/>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3" i="8"/>
  <c r="O4" i="8"/>
  <c r="O5" i="8"/>
  <c r="O6" i="8"/>
  <c r="O7" i="8"/>
  <c r="O8" i="8"/>
  <c r="O9" i="8"/>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3" i="8"/>
  <c r="M4" i="8"/>
  <c r="M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3" i="8"/>
  <c r="F12" i="4" l="1"/>
  <c r="F10" i="4"/>
  <c r="F14" i="4"/>
  <c r="F13" i="4"/>
</calcChain>
</file>

<file path=xl/sharedStrings.xml><?xml version="1.0" encoding="utf-8"?>
<sst xmlns="http://schemas.openxmlformats.org/spreadsheetml/2006/main" count="795" uniqueCount="519">
  <si>
    <t>Ventilation</t>
  </si>
  <si>
    <t>School Name</t>
  </si>
  <si>
    <t>Name of School Facility</t>
  </si>
  <si>
    <t>Building ID</t>
  </si>
  <si>
    <t>Type of School Facility Ventilation</t>
  </si>
  <si>
    <t>No</t>
  </si>
  <si>
    <t>Yes</t>
  </si>
  <si>
    <t>Higher grade filters installed</t>
  </si>
  <si>
    <t>Standalone HEPA filter units in place</t>
  </si>
  <si>
    <t xml:space="preserve"> Select Board Name</t>
  </si>
  <si>
    <t>Index</t>
  </si>
  <si>
    <t>DSBNo</t>
  </si>
  <si>
    <t>DSB Name</t>
  </si>
  <si>
    <t>HVAC</t>
  </si>
  <si>
    <t>Windows</t>
  </si>
  <si>
    <t>Total $</t>
  </si>
  <si>
    <t>Board DropDownList</t>
  </si>
  <si>
    <t>Summer 2021</t>
  </si>
  <si>
    <t>21-22 SY</t>
  </si>
  <si>
    <t>5A</t>
  </si>
  <si>
    <t>5B</t>
  </si>
  <si>
    <t>6A</t>
  </si>
  <si>
    <t>6B</t>
  </si>
  <si>
    <t>30A</t>
  </si>
  <si>
    <t>30B</t>
  </si>
  <si>
    <t>33A</t>
  </si>
  <si>
    <t>33B</t>
  </si>
  <si>
    <t>34A</t>
  </si>
  <si>
    <t>34B</t>
  </si>
  <si>
    <t>60A</t>
  </si>
  <si>
    <t>60B</t>
  </si>
  <si>
    <t>Ventilation Funding</t>
  </si>
  <si>
    <t>Windows Funding</t>
  </si>
  <si>
    <t>SRA</t>
  </si>
  <si>
    <t>Project Count</t>
  </si>
  <si>
    <t>HEPA Units</t>
  </si>
  <si>
    <t>Facilities with No Mechanical Ventilation</t>
  </si>
  <si>
    <t>Identify your board strategy (in four bullets)</t>
  </si>
  <si>
    <t>Question</t>
  </si>
  <si>
    <t>Input Response:</t>
  </si>
  <si>
    <t>Investments and Projects</t>
  </si>
  <si>
    <t>TAB 1: Board Ventilation Strategy</t>
  </si>
  <si>
    <t>TAB 2: Board Level Investments</t>
  </si>
  <si>
    <t>Enter School Details</t>
  </si>
  <si>
    <t>Identify Ventilation Measures</t>
  </si>
  <si>
    <t>Yes/No/NA</t>
  </si>
  <si>
    <t>NA</t>
  </si>
  <si>
    <t>2020-21</t>
  </si>
  <si>
    <t>2021-22</t>
  </si>
  <si>
    <t>HEPA Funding</t>
  </si>
  <si>
    <t>$50M-Ventilation</t>
  </si>
  <si>
    <t>$29.4M for filters and utilities</t>
  </si>
  <si>
    <t>Funding Sources (Please Complete Expenditure Details)</t>
  </si>
  <si>
    <t>The column titles for this worksheet are in rows 3, 7, 8, and 11. They span cells A3, A7, A8 through B8, and A11. The data spans cells A9 through B9, and A12 through A15.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</si>
  <si>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1, 3, 13, 15, 16, and 17. They span cells B1 through C1, B3, B13, E15 through P15, E16 through P16, and E17 through P17. The data spans cells A5 though C29, and E18 through P19.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</si>
  <si>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2, 4, and 5. They span cells A2 through N2, A4 through N4, and A5 through N5. The data spans cells A6 through O114. Cells A5 through M5 have Sort options.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</si>
  <si>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1 and 2. They span cells D1 through P1, and A2 through O2. The data spans cells A3 through P78.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</si>
  <si>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Aug 2020 $50M</t>
  </si>
  <si>
    <t>Feb 2021 $50M</t>
  </si>
  <si>
    <t>Funding for HEPA units</t>
  </si>
  <si>
    <t>HEPA units</t>
  </si>
  <si>
    <t>$29.4M for Filters</t>
  </si>
  <si>
    <t>Hepa Funding (Approx. $ value for HEPA units provided)</t>
  </si>
  <si>
    <t>X1000</t>
  </si>
  <si>
    <t>HVAC System Type</t>
  </si>
  <si>
    <t>Partial Mechanical Ventilation</t>
  </si>
  <si>
    <t xml:space="preserve">HEPA units deployed in portables, as needed </t>
  </si>
  <si>
    <t xml:space="preserve">Ventilation assessed </t>
  </si>
  <si>
    <t>Mechanical Ventilation</t>
  </si>
  <si>
    <t>The column titles for this worksheet are in rows 5, 6, 7, and 12. They span cells A5, A6, A7 through B7, and A12. The data spans cells A8 through B11, and A12 through B12.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</si>
  <si>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5, 7, and 9. They span cells A5, A7, and A9. The data spans cells B10 through F19. Cell D5 has Sort options.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</si>
  <si>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Board ID</t>
  </si>
  <si>
    <t>Ventilation System</t>
  </si>
  <si>
    <t>Increased frequency of filter changes</t>
  </si>
  <si>
    <t>Increased fresh air intake (windows and/or mechanical ventilation systems)</t>
  </si>
  <si>
    <t xml:space="preserve">School Ventilation and Filtration Measures* </t>
  </si>
  <si>
    <t>*Some measures may not be feasible within the context of a school facility/site and related building systems.</t>
  </si>
  <si>
    <t>**High-Efficiency Particulate Air (HEPA)</t>
  </si>
  <si>
    <t xml:space="preserve">Standalone HEPA** filter units deployed in portables, as needed </t>
  </si>
  <si>
    <t>Mechanical Ventilation, 
Partial Mechanical Ventilation,
Non-Mechanical Ventilation (Natural Ventilation / Exhaust Only)</t>
  </si>
  <si>
    <t>Non-Mechanical Ventilation (Natural Ventilation / Exhaust Only)</t>
  </si>
  <si>
    <t>Numbers #</t>
  </si>
  <si>
    <t>ICIP-CVRIS (Spent)</t>
  </si>
  <si>
    <t>SCI 
(Spent on Ventilation)</t>
  </si>
  <si>
    <t>SRA 
(Spent on Ventilation)</t>
  </si>
  <si>
    <t>Other Board Funding (Spent on Ventilation)</t>
  </si>
  <si>
    <t xml:space="preserve">Standalone HEPA Filter Units Deployed          </t>
  </si>
  <si>
    <t>These are drop down options →</t>
  </si>
  <si>
    <t>ENTER</t>
  </si>
  <si>
    <t>&lt;- Enter here</t>
  </si>
  <si>
    <t>&lt;- Calculated</t>
  </si>
  <si>
    <t>&lt;- Select</t>
  </si>
  <si>
    <t>Calculated fields (3.1, 3.2, 3.5 and 3.8)</t>
  </si>
  <si>
    <t>Legend</t>
  </si>
  <si>
    <t>Data entry field</t>
  </si>
  <si>
    <t>Calculated field</t>
  </si>
  <si>
    <t>2022-23</t>
  </si>
  <si>
    <t>SRTCF Funding</t>
  </si>
  <si>
    <t>ICIP-Ventilation Funding</t>
  </si>
  <si>
    <t>Aileen-Wright English Catholic S</t>
  </si>
  <si>
    <t>7785-1</t>
  </si>
  <si>
    <t>Bishop Belleau School</t>
  </si>
  <si>
    <t>12210-1</t>
  </si>
  <si>
    <t>English Catholic Central School</t>
  </si>
  <si>
    <t>8876-1</t>
  </si>
  <si>
    <t>Holy Family School</t>
  </si>
  <si>
    <t>8877-1</t>
  </si>
  <si>
    <t>O'Gorman High School</t>
  </si>
  <si>
    <t>8838-1</t>
  </si>
  <si>
    <t>O'Gorman Intermediate School</t>
  </si>
  <si>
    <t>8839-1</t>
  </si>
  <si>
    <t>Pope Francis</t>
  </si>
  <si>
    <t>8852-1</t>
  </si>
  <si>
    <t>Sacred Heart School</t>
  </si>
  <si>
    <t>8878-1</t>
  </si>
  <si>
    <t>St Jerome School</t>
  </si>
  <si>
    <t>8880-1</t>
  </si>
  <si>
    <t>St Joseph School</t>
  </si>
  <si>
    <t>8850-1</t>
  </si>
  <si>
    <t>St Patrick School</t>
  </si>
  <si>
    <t>8879-1</t>
  </si>
  <si>
    <t>St Patricks S</t>
  </si>
  <si>
    <t>7935-1</t>
  </si>
  <si>
    <t>St Anne School</t>
  </si>
  <si>
    <t>3019-1</t>
  </si>
  <si>
    <t>District School Board Ontario North East</t>
  </si>
  <si>
    <t>Algoma District School Board</t>
  </si>
  <si>
    <t>Rainbow District School Board</t>
  </si>
  <si>
    <t>Near North District School Board</t>
  </si>
  <si>
    <t>Keewatin-Patricia District School Board</t>
  </si>
  <si>
    <t>Rainy River District School Board</t>
  </si>
  <si>
    <t>Lakehead District School Board</t>
  </si>
  <si>
    <t>Superior-Greenstone District School Board</t>
  </si>
  <si>
    <t>Bluewater District School Board</t>
  </si>
  <si>
    <t>Avon Maitland District School Board</t>
  </si>
  <si>
    <t>Greater Essex County District School Board</t>
  </si>
  <si>
    <t>Lambton Kent District School Board</t>
  </si>
  <si>
    <t>Thames Valley District School Board</t>
  </si>
  <si>
    <t>Toronto District School Board</t>
  </si>
  <si>
    <t>Durham District School Board</t>
  </si>
  <si>
    <t>Kawartha Pine Ridge District School Board</t>
  </si>
  <si>
    <t>Trillium Lakelands District School Board</t>
  </si>
  <si>
    <t>York Region District School Board</t>
  </si>
  <si>
    <t>Simcoe County District School Board</t>
  </si>
  <si>
    <t>Upper Grand District School Board</t>
  </si>
  <si>
    <t>Peel District School Board</t>
  </si>
  <si>
    <t>Halton District School Board</t>
  </si>
  <si>
    <t>Hamilton-Wentworth District School Board</t>
  </si>
  <si>
    <t>District School Board of Niagara</t>
  </si>
  <si>
    <t>Grand Erie District School Board</t>
  </si>
  <si>
    <t>Waterloo Region District School Board</t>
  </si>
  <si>
    <t>Ottawa-Carleton District School Board</t>
  </si>
  <si>
    <t>Upper Canada District School Board</t>
  </si>
  <si>
    <t>Limestone District School Board</t>
  </si>
  <si>
    <t>Renfrew County District School Board</t>
  </si>
  <si>
    <t>Northeastern Catholic District School Board</t>
  </si>
  <si>
    <t>N/A</t>
  </si>
  <si>
    <t>Nipissing-Parry Sound Catholic District School Board</t>
  </si>
  <si>
    <t>Huron-Superior Catholic District School Board</t>
  </si>
  <si>
    <t>Sudbury Catholic District School Board</t>
  </si>
  <si>
    <t>Northwest Catholic District School Board</t>
  </si>
  <si>
    <t>Kenora Catholic District School Board</t>
  </si>
  <si>
    <t>Thunder Bay Catholic District School Board</t>
  </si>
  <si>
    <t>Superior North Catholic District School Board</t>
  </si>
  <si>
    <t>Bruce-Grey Catholic District School Board</t>
  </si>
  <si>
    <t>Huron-Perth Catholic District School Board</t>
  </si>
  <si>
    <t>Windsor-Essex Catholic District School Board</t>
  </si>
  <si>
    <t>London District Catholic School Board</t>
  </si>
  <si>
    <t>St. Clair Catholic District School Board</t>
  </si>
  <si>
    <t>Toronto Catholic District School Board</t>
  </si>
  <si>
    <t>York Catholic District School Board</t>
  </si>
  <si>
    <t>Simcoe Muskoka Catholic District School Board</t>
  </si>
  <si>
    <t>Durham Catholic District School Board</t>
  </si>
  <si>
    <t>Halton Catholic District School Board</t>
  </si>
  <si>
    <t>Wellington Catholic District School Board</t>
  </si>
  <si>
    <t>Waterloo Catholic District School Board</t>
  </si>
  <si>
    <t>Niagara Catholic District School Board</t>
  </si>
  <si>
    <t>Brant Haldimand Norfolk Catholic District School Board</t>
  </si>
  <si>
    <t>Ottawa Catholic District School Board</t>
  </si>
  <si>
    <t>Renfrew County Catholic District School Board</t>
  </si>
  <si>
    <t>Conseil scolaire public du Nord-Est de l'Ontario</t>
  </si>
  <si>
    <t>Conseil scolaire Viamonde</t>
  </si>
  <si>
    <t>Conseil des écoles publiques de l'Est de l'Ontario</t>
  </si>
  <si>
    <t>Conseil scolaire de district catholique Franco-Nord</t>
  </si>
  <si>
    <t>Conseil scolaire de district catholique du Nouvel-Ontario</t>
  </si>
  <si>
    <t>Conseil scolaire de district catholique des Aurores boréales</t>
  </si>
  <si>
    <t>Conseil scolaire catholique Providence</t>
  </si>
  <si>
    <t>Conseil scolaire de district catholique de l'Est ontarien</t>
  </si>
  <si>
    <t>James Bay Lowlands Secondary School Board</t>
  </si>
  <si>
    <t>Funding not provided</t>
  </si>
  <si>
    <t>Moose Factory Island District School Area Board</t>
  </si>
  <si>
    <t>Moosonee District School Area Board</t>
  </si>
  <si>
    <t>Penetanguishene Protestant Separate School Board</t>
  </si>
  <si>
    <t>Campbell Children's School Authority</t>
  </si>
  <si>
    <t>Bloorview School Authority</t>
  </si>
  <si>
    <t>John McGivney Children's Centre School Authority</t>
  </si>
  <si>
    <t>KidsAbility Education Authority</t>
  </si>
  <si>
    <t>Niagara Peninsula Children's Centre School Authority</t>
  </si>
  <si>
    <t>Ottawa Children's Treatment Centre School Authority/CHEO School</t>
  </si>
  <si>
    <t>Consortium Center Jules-Léger</t>
  </si>
  <si>
    <t>Hastings and Prince Edward District School Board</t>
  </si>
  <si>
    <t>Peterborough Victoria Northumberland and Clarington Catholic DSB</t>
  </si>
  <si>
    <t>Dufferin Peel Catholic District School Board</t>
  </si>
  <si>
    <t>Hamilton-Wentworth Catholic District School Board</t>
  </si>
  <si>
    <t>Eastern Ontario Catholic District School Board</t>
  </si>
  <si>
    <t>Algonquin and Lakeshore Catholic District School Board</t>
  </si>
  <si>
    <t>Conseil scolaire public du Grand Nord de l’Ontario</t>
  </si>
  <si>
    <t>Conseil scolaire de district catholique  des Grandes Rivières</t>
  </si>
  <si>
    <t>Conseil scolaire catholique MonAvenir</t>
  </si>
  <si>
    <t>Conseil scolaire de district catholique du Centre-Est de l'Ontario</t>
  </si>
  <si>
    <t>X1</t>
  </si>
  <si>
    <t>X2</t>
  </si>
  <si>
    <t>X3</t>
  </si>
  <si>
    <t>X4</t>
  </si>
  <si>
    <t>X5</t>
  </si>
  <si>
    <t>X6</t>
  </si>
  <si>
    <t>X7</t>
  </si>
  <si>
    <t>Ventilation Strategy</t>
  </si>
  <si>
    <t>calibrate HVAC systems for increased air flow and fresh air intake</t>
  </si>
  <si>
    <t>utilize MERV 13 filters and increase frequency of change-out</t>
  </si>
  <si>
    <t>operate ventilation system 2 hours before and after occupancy</t>
  </si>
  <si>
    <t>place HEPA filtration units in non-ventilated and FDK spaces</t>
  </si>
  <si>
    <t xml:space="preserve">All ventilation systems at LKDSB schools have been assessed to prioritize improvements. </t>
  </si>
  <si>
    <t xml:space="preserve">Ventilation systems have been modified to increase the amount of incoming fresh air and have been programmed to operate longer hours to ensure occupied spaces have full air exchanges before, during and after class time. </t>
  </si>
  <si>
    <t xml:space="preserve">Stand-alone HEPA filtration units are being positioned in all occupied kindergarten classrooms and all other occupied classrooms which do not have access to mechanical ventilation systems. </t>
  </si>
  <si>
    <t xml:space="preserve">HEPA filter units will also be provided in libraries, gyms, staff rooms and offices where mechanical ventilation is not available. </t>
  </si>
  <si>
    <t>Utiliser des filtres de la plus haute qualité possible</t>
  </si>
  <si>
    <t>Procéder à de fréquents changements de filtres tout au long de l’année scolaire</t>
  </si>
  <si>
    <t>Faire fonctionner les systèmes de ventilation deux heures ou plus avant et après l’occupation de l’école</t>
  </si>
  <si>
    <t>Calibrer les systèmes de chauffage, de ventilation et de climatisation pour un débit d’air maximal et une entrée d’air frais accrue</t>
  </si>
  <si>
    <t>Use the highest-grade filters possible, preferably MERV 13 (Minimum Efficiency Reporting Value), and undertake frequent filter changes throughout the school year</t>
  </si>
  <si>
    <t>Place standalone air cleaner/HEPA (High Efficiency Particulate Air) filter units in every occupied Full-Day Kindergarten (FDK) classroom as an additional health and safety measure</t>
  </si>
  <si>
    <t>Calibrate HVAC (Heating, Ventilation and Air Conditioning) systems for maximum air flow and increased outdoor air intake</t>
  </si>
  <si>
    <t>Operate ventilation systems 2 hours or more before and after school occupancy</t>
  </si>
  <si>
    <t>Se conformer aux exigences ministérielles en matière de ventilation.</t>
  </si>
  <si>
    <t>Optimiser la qualité de l’air dans nos écoles par une maintenance accrue des systèmes de ventilation et de filtration ou par l'ajout d'appareils de filtration mobiles.</t>
  </si>
  <si>
    <t>Maximiser l'apport d'air frais en augmentant le taux de changement d'air pour les écoles avec ventilation mécanique ou par l'ouverture des fenêtres aux écoles sans ventilation mécanique.</t>
  </si>
  <si>
    <t>Identifier et exécuter des projets d'installation ou d'amélioration de ventilation dans ses écoles.</t>
  </si>
  <si>
    <t>Upgrade all HVAC filters to MERV 13 or highest-grade filter possible and change 5 times per year</t>
  </si>
  <si>
    <t>Assess and fine tune all Mechanical Ventilation systems Board wide as well as maximize fresh air intake and minimize recirculation air in all HVAC systems</t>
  </si>
  <si>
    <t xml:space="preserve">Execute Mechanical Ventilation upgrade projects in all teaching and non-teaching spaces where required. </t>
  </si>
  <si>
    <t>Install HEPA units in all teaching and non-teaching spaces without Mechanical Ventilation plus Install HEPA units in all FDK rooms and ACE classrooms</t>
  </si>
  <si>
    <t xml:space="preserve">Upgrade HVAC filtration to MERV13 and ensure optimal operation of outdoor air intakes and components
</t>
  </si>
  <si>
    <t>Install HEPA filters in areas of school where less than optimal ventilation assessed and in Kindergarten classrooms</t>
  </si>
  <si>
    <t>Increase the openings of outdoor air dampers and flush the buildings prior and post occupancy with outdoor air</t>
  </si>
  <si>
    <t>Add CO2 sensors to monitor the IAQ (Indoor Air Quality) and retrocommission HVAC and Building Automation Systems for optimal ventilation</t>
  </si>
  <si>
    <t>Use the highest grade filters possible, preferably MERV 13</t>
  </si>
  <si>
    <t>Undertake frequent filter changes throughout the year</t>
  </si>
  <si>
    <t>Operate ventilation systems 2 hrs or more before and after school occupancy and calibrate HVAC systems for maximum air flow and increased fresh air intake</t>
  </si>
  <si>
    <t>Install HEPA filters in all classrooms or learning environments without mechanical ventilation as well as FDK classrooms at a minimum</t>
  </si>
  <si>
    <t>Tous les systèmes de ventilation ont été évalués et remis au point afin d'optimiser la circulation de l'air et les horaires de fonctionnement ont été ajustés pour les faire fonctionner plus longtemps</t>
  </si>
  <si>
    <t>Des filtres de qualité supérieure sont utilisés, dont les filtres ayant la cote MERV-13 et ces filtres sont remplacés plus fréquemment</t>
  </si>
  <si>
    <t>L'entrée d'air frais des systèmes CVC a été accrue</t>
  </si>
  <si>
    <t xml:space="preserve">Des unités de filtration HEPA autonomes ont été placées dans tous les locaux sans fenêtre qui ouvre vers l'extérieur, les locaux avec systèmes de ventilation moins performants, les classes mobiles et les classes de maternelle et jardin d'enfants  </t>
  </si>
  <si>
    <t>The UCDSB past practice is to use the highest rated filters possible in our ventilation systems, and we will continue to do that in addition to more frequent changing of filters.</t>
  </si>
  <si>
    <t>Daily monitoring of controls to verify ventilation systems are operating to maintain maximum level of ventilation in occupied areas and temperatures are controlled.</t>
  </si>
  <si>
    <t>HEPA units will be in places such as portables, classes where windows can’t open, and other places where air flow can’t be increased by the school’s mechanical ventilation system.</t>
  </si>
  <si>
    <t>Fresh airflow will be increased during the day and all ventilation systems will operate for two hours before and after school use.</t>
  </si>
  <si>
    <t>Enhanced maintenance and commissioning of ventilation equipment at all OCSB schools</t>
  </si>
  <si>
    <t>Capital investments to replace aging rooftop mechanical equipment</t>
  </si>
  <si>
    <t>Installation of 225 unit ventilators in portable classrooms to provide fresh air ventilation and air conditioning</t>
  </si>
  <si>
    <t xml:space="preserve">Installation of ceiling circulation fans in classrooms which incorporate UV-C light technology </t>
  </si>
  <si>
    <t xml:space="preserve">All schools with mechanical ventilation have MERV 13 filters installed.  Routine maintenance including regular filter replacements every 2 months will continue to be completed.  </t>
  </si>
  <si>
    <t xml:space="preserve">All schools that do not have Energy Recover Ventilators as part of the mechanical ventilation system will have portable HEPA units in each classroom.  </t>
  </si>
  <si>
    <t>All JK/SK classes will have a portable HEPA unit in each classroom.</t>
  </si>
  <si>
    <t>Air exchanges have been increased in schools without Energy Recover Ventilators until cold weather dictates.  To increase natural ventilation, windows will be opened, where possible.</t>
  </si>
  <si>
    <t>the Board is taking steps to ensure that the heating, ventilation and air conditioning (HVAC) systems within the schools are in optimum condition.</t>
  </si>
  <si>
    <t>Where possible all filters have been upgraded to a MERV 13 filter and increased frequency of filter changes</t>
  </si>
  <si>
    <t>Mechanical ventilation is being added to areas that previosuly did not have it.</t>
  </si>
  <si>
    <t>Extended hours and maximum fresh air is being brought into the schools where possible</t>
  </si>
  <si>
    <t>Bring all of our systems to meet ASHRAE 62.1 guidelines which increases our fresh air supply to all classrooms.</t>
  </si>
  <si>
    <t>Ultraviolet light air purifying for all our air handling systems which removes all pathogens from the air stream.</t>
  </si>
  <si>
    <t>Upgrade all filters to Merv13 or better which increases the effectiveness of filtration in the air stream.</t>
  </si>
  <si>
    <t>Running ventilation systems longer during the school day which ensures sufficient fresh air is coming into the school.</t>
  </si>
  <si>
    <t>Prolonger l'horaire de fonctionnement des systèmes pour que la ventilation fonctionne 2 heures avant le début et 2 heures après les classes</t>
  </si>
  <si>
    <t>Ajustement des points de consignes qui ont pour effet d'augmenter l'apport d'air frais (p.ex. augmenter la position minimale des volets d'air frais, diminuer le point de consigne pour le CO2)</t>
  </si>
  <si>
    <t xml:space="preserve">Remplacer les filtres des systèmes de ventilation par des filtres MERV 13 </t>
  </si>
  <si>
    <t>Ouvrir les fenêtres autant que possible et tel que toléré selon la température extérieure</t>
  </si>
  <si>
    <t xml:space="preserve">Scheduling of ventilation system has been adjusted to start up 2 hours prior to the opening of school and to run for 2 hours after school is out. </t>
  </si>
  <si>
    <t>All filters in Air Handling Units have been changed to Merv 13 wherever possible, if the unit will not fit a Merv 13, we would go to a Merv, 12 or 11 and so on.</t>
  </si>
  <si>
    <t>Duct cleaning has been complete for all schools, on both the supply and return sides.</t>
  </si>
  <si>
    <t>Stand alone HEPA air purifiers will be placed in all JK/SK classrooms.</t>
  </si>
  <si>
    <t xml:space="preserve">Ventilation systems are to be inspected and in good working order prior to the start of the school. Any ventilation issues that arise throughout the school year will be addressed immediately. </t>
  </si>
  <si>
    <t>Ventilation system filters have been upgraded and increased frequency of filter changes will be conducted throughout the school year.</t>
  </si>
  <si>
    <t>Ventilation systems will operate 2 hours before and after school occupancy.</t>
  </si>
  <si>
    <t>Ventilation systems were calibrated to increase fresh air intake and classrooms are recommended to open windows to maximize ventilation rates.</t>
  </si>
  <si>
    <t>Entretien préventif et évaluation des systèmes mécaniques de ventilation en place qui sont effectués par des personnes qualifiées.</t>
  </si>
  <si>
    <t>Mise en place des pratiques exemplaires pour optimiser la qualité de l'air.</t>
  </si>
  <si>
    <t>Les classes maternelles et jardins sont toutes munis d'unités portatives de filtration d'air.</t>
  </si>
  <si>
    <t>Utilisation de filtres performants et remplacements fréquents.</t>
  </si>
  <si>
    <t>Ventilate schools with maximum outdoor air 2 hours before and after school occupancy.</t>
  </si>
  <si>
    <t>HVAC systems are operating at maximum allowable outdoor air without affecting space comfort.</t>
  </si>
  <si>
    <t>MERV-13 filters have been installed in all schools with mechanical ventilation systems.</t>
  </si>
  <si>
    <t>Standalone portable HEPA air purifier units have been installed in all teaching spaces without mechanical ventilation and kindergarten classrooms.</t>
  </si>
  <si>
    <t>Two mechanical ventilation verification engineering reports completed, August 2020 and August 2021 ensuring all HVAC systems are operational and meet Ministry mandated requirements.</t>
  </si>
  <si>
    <t>All building schedules increased two hours before and after school. Maximum HVAC fresh air intake verified for current building design at all schools/buildings.</t>
  </si>
  <si>
    <t>Merv 13 Filters added to all sites with a monthly change frequency. HEPA units added in all FDK/KG classrooms, older non-leased portables and under-ventilated areas at some schools.</t>
  </si>
  <si>
    <t>Externally audited PM program has been in place to ensure all mechanical ventilation equipment is operational and inspected by certified technicians.</t>
  </si>
  <si>
    <r>
      <t xml:space="preserve">The </t>
    </r>
    <r>
      <rPr>
        <b/>
        <sz val="11"/>
        <rFont val="Calibri"/>
        <family val="2"/>
        <scheme val="minor"/>
      </rPr>
      <t>engagement</t>
    </r>
    <r>
      <rPr>
        <sz val="11"/>
        <rFont val="Calibri"/>
        <family val="2"/>
        <scheme val="minor"/>
      </rPr>
      <t xml:space="preserve"> of a 3rd party HVAC consulting firm for immediate direction and the development of a 5 year infrastructure investment plan.</t>
    </r>
  </si>
  <si>
    <r>
      <rPr>
        <b/>
        <sz val="11"/>
        <rFont val="Calibri"/>
        <family val="2"/>
        <scheme val="minor"/>
      </rPr>
      <t>Upgrade</t>
    </r>
    <r>
      <rPr>
        <sz val="11"/>
        <rFont val="Calibri"/>
        <family val="2"/>
        <scheme val="minor"/>
      </rPr>
      <t xml:space="preserve"> all existing central HVAC systems from a MERV 5 filter media to MERV 13.</t>
    </r>
  </si>
  <si>
    <r>
      <rPr>
        <b/>
        <sz val="11"/>
        <rFont val="Calibri"/>
        <family val="2"/>
        <scheme val="minor"/>
      </rPr>
      <t>Activate</t>
    </r>
    <r>
      <rPr>
        <sz val="11"/>
        <rFont val="Calibri"/>
        <family val="2"/>
        <scheme val="minor"/>
      </rPr>
      <t xml:space="preserve"> central HVAC systems earlier in the morning to exchange all building air with fresh outside air before students and staff arrive. Increase the fresh air during school hours.</t>
    </r>
  </si>
  <si>
    <r>
      <rPr>
        <b/>
        <sz val="11"/>
        <rFont val="Calibri"/>
        <family val="2"/>
        <scheme val="minor"/>
      </rPr>
      <t>Deploy</t>
    </r>
    <r>
      <rPr>
        <sz val="11"/>
        <rFont val="Calibri"/>
        <family val="2"/>
        <scheme val="minor"/>
      </rPr>
      <t xml:space="preserve"> over 1200 standalone HEPA filter units (MERV 17) to school spaces that do not have a current, central HVAC system.  </t>
    </r>
  </si>
  <si>
    <t>Air filtration units have been installed in all teaching and office spaces with only natural or exhaust ventilation</t>
  </si>
  <si>
    <t>Forced air ventilation systems in all school operate from 4:30 am until 5:30 pm to ensure buildings are flushed out prior to the start of school.  MERV 13 filters are being used in all systems with regular filter changes.</t>
  </si>
  <si>
    <t>Outside Air has been maximized in all forced air ventilation units while ensuring occupant comfort.</t>
  </si>
  <si>
    <t>All schools with natural or exhaust ventilation only will receive forced air ventilation systems prior to December 31, 2021.  These spaces will use air filtration units until this work is complete.</t>
  </si>
  <si>
    <t xml:space="preserve">Maximiser la santé et la sécurité de tous en assurant une qualité de l'air optimale </t>
  </si>
  <si>
    <t>Augmenter la quantité d'air frais</t>
  </si>
  <si>
    <t>Augmenter la filtration de l'air</t>
  </si>
  <si>
    <t>Augmenter la fréquence des inspections</t>
  </si>
  <si>
    <t>Assurer le bon fonctionnement des systèmes de ventilation mécanique en continue avec son programme d’inspection et de maintenance préventive des équipements CVAC, et d'effectuer les réparations nécessaires dans un délai raisonnable.</t>
  </si>
  <si>
    <t xml:space="preserve">Mise à niveau de la filtration des équipements mécaniques qui recycle l’air intérieur et l’ajout des unités de filtration HEPA dans les locaux qui ne sont pas munies d'équipements CVAC. </t>
  </si>
  <si>
    <t>Opérer les systèmes de ventilation mécanique deux heures avant l’arrivée des élèves et deux heures après leur départ afin d’assurer un échange d’aire des locaux.</t>
  </si>
  <si>
    <t>Ouvrir les fenêtres plus fréquemment, en considérant la santé et sécurité des occupants et de la température extérieure.</t>
  </si>
  <si>
    <t>Preventive maintenance inspection/service program on all mechanical units to ensure continued effective operation of ventilation equipment (including operating windows).                                         If something breaks down it is acted on very quickly through our in-house staff and if necessary external contractors to ensure reduced downtime.</t>
  </si>
  <si>
    <t xml:space="preserve">Filters are changed more frequently and the filter rating increased to catch smaller particles, as appopriate for each type of equipment. </t>
  </si>
  <si>
    <t>Ventilation equipment has been updated or added to schools to provide a long term solution to increased air quality, and adjusted to do a 2-hour purge pre and post the school day.</t>
  </si>
  <si>
    <t>Standalone HEPA units placed in all Kindergarten classrooms and all occupied learning spaces without mechanical ventilation, as per the Ministry of Education's guidelines for school ventilation.</t>
  </si>
  <si>
    <t>Increase fresh air flow through duct sealing and increased run times</t>
  </si>
  <si>
    <t>Provide air treatment systems (in duct and stand alone)</t>
  </si>
  <si>
    <t>Implement recommended Best Practices for Daily Checks and Monthly Maintenance on Ventilation Equipment</t>
  </si>
  <si>
    <t xml:space="preserve">Increase number of filter changes </t>
  </si>
  <si>
    <t>InDuct Air Purification Systems in Schools with HVAC</t>
  </si>
  <si>
    <t>Increased Filter Changes and System Checks</t>
  </si>
  <si>
    <t>New Mechanical Ventilation Units in Spaces without HVAC</t>
  </si>
  <si>
    <t>Portable Air Filtration Units in Spaces without HVAC</t>
  </si>
  <si>
    <t>Since the pandemic began, we have been very active in ensuring the school's environment is safe for the staff and students. Our engineers have consulted with the HVAC professionals and public health organizations to ensure we are following their guidance. </t>
  </si>
  <si>
    <t>Initially, all HVAC systems were recommissioned and correct operation was verified. Repairs were completed as required. Our inventory of system type in each school was updated.</t>
  </si>
  <si>
    <t>With the goal of optimizing air quality, we focussed on two areas: increasing ventilation rates and increasing filtration. All schools have received upgrades dependant on the particulars at each site.</t>
  </si>
  <si>
    <t>To supplement the HVAC systems, HEPA and UV filtration equipment has been installed in areas and rooms that may benefit from this equipment.  We continue to monitor air quality and enhance HVAC systems to improve the indoor learning environments.</t>
  </si>
  <si>
    <t>Increased mechanical air filtration to highest-grade possible</t>
  </si>
  <si>
    <t>Inspect air filters and mechanical equipment monthly</t>
  </si>
  <si>
    <t xml:space="preserve">Keep mechanical ventilation systems running longer (pre and post occupancy) </t>
  </si>
  <si>
    <t>Increase outdoor air ventilation and bypss energy recovery systems</t>
  </si>
  <si>
    <t>Implement additional filter changes for increased and improved air flow and air quality in all filtered HVAC units.</t>
  </si>
  <si>
    <t>Adjust building automation programing to increase HVAC run times from two hours before the building is occupied to two hours after the building has been vacated to increase the “flushing” of the air within the building.</t>
  </si>
  <si>
    <t>Adjust, where possible, the damper opening to increase the amount of fresh air that is supplied through the HVAC unit.</t>
  </si>
  <si>
    <t>Complete operational audits on all the HVAC units within the schools via contractors. The deficiencies noted will be rectified in a timely manner for school start-up.</t>
  </si>
  <si>
    <t>Investissements en capital pour l'amélioration des systèmes de ventilation et l'ajout d'unités de filtration (par exemple HEPA).</t>
  </si>
  <si>
    <t xml:space="preserve">Augmentation de fréquence de changement de filtres et utilisation de filtres de la plus haute performance.  </t>
  </si>
  <si>
    <t>Évaluation et calibration des systèmes de chauffage, de ventilation et de climatisation pour un débit d’air maximal et une admission d’air frais accrue.</t>
  </si>
  <si>
    <t>Fonctionnement des systèmes de ventilation plus longtemps avant et après l’occupation de l’école.</t>
  </si>
  <si>
    <t>Ventilation - Replacement and/or upgrades of roof top units, unit ventilators, heat pumps, exhaust systems, boilers and BAS systems in several schools.</t>
  </si>
  <si>
    <t>Place stand alone HEPA Units in all FDK classrooms as well as stand alone UV units in all internal classroom spaces including libraries and Spec. Ed. Classrooms.</t>
  </si>
  <si>
    <t>Filtration - upgrade filters to MERV13 rating where possible.  Develop a preventative maintenance program to regularly inspect and replace filters to maintain overall performance.</t>
  </si>
  <si>
    <t xml:space="preserve">Increase fresh air exchanges in all classrooms by running systems 2 hours prior to student entry and 2 hours after end of school day wherever possible.  </t>
  </si>
  <si>
    <t>Upgrading or providing mechnical ventilation per assessment and increasing runtime of mechanical ventilation before and after school hours</t>
  </si>
  <si>
    <t>Providing stand alone or wall mount HEPA Filtration units in rooms where mechanical ventilation is absent</t>
  </si>
  <si>
    <t>Increasing fresh air intake through opening windows or mechanical ventilation</t>
  </si>
  <si>
    <t>Duct cleaning or duct sealing; providing in-line duct filtration in all schools that have ductwork</t>
  </si>
  <si>
    <t>Schools have been survey to determine the ventilation requirements. Rooms with no ventilation or mandated rooms (FDK), have received a HEPA unit as in accordance with the Standardized Ventilation Measure Report.</t>
  </si>
  <si>
    <r>
      <t xml:space="preserve">All existing units have been </t>
    </r>
    <r>
      <rPr>
        <b/>
        <i/>
        <sz val="11"/>
        <rFont val="Calibri"/>
        <family val="2"/>
        <scheme val="minor"/>
      </rPr>
      <t>re-commissioned</t>
    </r>
    <r>
      <rPr>
        <sz val="11"/>
        <rFont val="Calibri"/>
        <family val="2"/>
        <scheme val="minor"/>
      </rPr>
      <t xml:space="preserve"> and filters have been changed. RDSB have developed a routine monthly preventative maintenance schedule and checklist. </t>
    </r>
  </si>
  <si>
    <t xml:space="preserve">Ensure ventilation systems are operating properly and provide acceptable indoor air quality for the occupancy load in each classroom </t>
  </si>
  <si>
    <t xml:space="preserve">RDSB will continue to attribute a 25% of it's Capital Allocation towards ventilation </t>
  </si>
  <si>
    <t>Comprehensive system-wide recommissioning and enhanced maintenance of all HVAC equipment including cleaning, servicing, inspection and repair of all air handling equipment/components.</t>
  </si>
  <si>
    <r>
      <t>Provision of additional ventilation by running systems longer, monitoring/adjusting outside air in response to indoor CO</t>
    </r>
    <r>
      <rPr>
        <vertAlign val="subscript"/>
        <sz val="11"/>
        <rFont val="Calibri"/>
        <family val="2"/>
        <scheme val="minor"/>
      </rPr>
      <t>2</t>
    </r>
    <r>
      <rPr>
        <sz val="11"/>
        <rFont val="Calibri"/>
        <family val="2"/>
        <scheme val="minor"/>
      </rPr>
      <t xml:space="preserve"> levels and additional outside air/air exchanges.</t>
    </r>
  </si>
  <si>
    <t>Installation of new HVAC systems in portions of 5 schools that previously did not have mechanical ventilation to achieve mechanical ventilation in 100% of learning spaces board wide.</t>
  </si>
  <si>
    <t>Installation of HEPA filtration units in all Kindergarten classrooms, as well as learning spaces without mechanical ventilation pending the completion of the new HVAC capital projects (noted in item 3).</t>
  </si>
  <si>
    <t>Maximize fresh air intake on all mechanical systems (24/7 operation) and windows open where possible.</t>
  </si>
  <si>
    <t>Increased frequency of filter changes (every two months)</t>
  </si>
  <si>
    <t xml:space="preserve">Provision of portable HEPA air purifiers in all facilities.  </t>
  </si>
  <si>
    <t>Recommissioning of all mechanical systems in schools.</t>
  </si>
  <si>
    <r>
      <t xml:space="preserve">Assurance: </t>
    </r>
    <r>
      <rPr>
        <sz val="11"/>
        <rFont val="Calibri"/>
        <family val="2"/>
        <scheme val="minor"/>
      </rPr>
      <t>All schools have mechanical ventilation systems. Saint Mary’s Catholic School in Huntsville will have upgrades completed for the fall 2021. Overall system capability and function was confirmed through a re-commissioning project including air balancing for all SMCDSB HVAC systems as of August 31, 2021.  All critical repairs to ensure optimal ventilation will be completed by school start-up.</t>
    </r>
    <r>
      <rPr>
        <b/>
        <sz val="11"/>
        <rFont val="Calibri"/>
        <family val="2"/>
        <scheme val="minor"/>
      </rPr>
      <t xml:space="preserve">
</t>
    </r>
  </si>
  <si>
    <r>
      <t xml:space="preserve">Enhancement: </t>
    </r>
    <r>
      <rPr>
        <sz val="11"/>
        <rFont val="Calibri"/>
        <family val="2"/>
        <scheme val="minor"/>
      </rPr>
      <t>Work continues to enhance system reliability and resiliency through third party re-commissioning funded through the Optimising Air Quality and Ventilation funding.  Eighteen investment projects at various facilities (16 schools and 2 board office locations) consisting of HVAC equipment replacements and window replacements are ongoing.  Nine projects have an anticipated completion of August 31, 2021 and 9 projects have an anticipated completion by December 31, 2021; these projects are funded through Federal Investing in Canada Infrastructure Program, COVID-19 Resilience Infrastructure (CVRIS) initiative and the SMCDSB renewal program.</t>
    </r>
  </si>
  <si>
    <r>
      <t xml:space="preserve">Operating &amp; Maintenance Practices: </t>
    </r>
    <r>
      <rPr>
        <sz val="11"/>
        <rFont val="Calibri"/>
        <family val="2"/>
        <scheme val="minor"/>
      </rPr>
      <t>In alignment with Ministry of Education Guidelines, MERV13 filters have been installed in all SMCDSB facilities.  Operating and maintenance procedures have been reviewed and updated for routine maintenance, inspections, and operating strategies.</t>
    </r>
  </si>
  <si>
    <r>
      <rPr>
        <b/>
        <sz val="11"/>
        <rFont val="Calibri"/>
        <family val="2"/>
        <scheme val="minor"/>
      </rPr>
      <t>Monitoring &amp; Response:</t>
    </r>
    <r>
      <rPr>
        <sz val="11"/>
        <rFont val="Calibri"/>
        <family val="2"/>
        <scheme val="minor"/>
      </rPr>
      <t xml:space="preserve"> Monitoring of building mechanical ventilation  through sophisticated automation systems to ensure optimal airflow for all spaces and to proactively respond to ventilation challenges.  Air Purification(HEPA) Units have been purchased through Provincial funding and will be installed in all Kindergarten classrooms by school start up and a contingency inventory of units will be available for dispatch if needed.</t>
    </r>
  </si>
  <si>
    <t xml:space="preserve">ENHANCE PERFORMANCE: Increase the minimum ventilation rate on all HVAC systems, including a full air exchange post and pre occupied times. Recommission all pneumatic controls and existing HVAC systems to maintain optimal performance. </t>
  </si>
  <si>
    <t xml:space="preserve">INCREASE EQUIPMENT/MATERIALS: Purchase 870 portable HEPA air filtration units (The Ministry of Education has supplied an additional 311 units). Invest in upgraded filters from MERV 7 to MERV 13 for all ventilation systems.  </t>
  </si>
  <si>
    <t xml:space="preserve">MONITOR &amp; VERIFY: Complete a system ventilation check in every building.  Recalibrate systems to optimize air flow within each building. Monitor building automation systems daily for any HVAC related issues. </t>
  </si>
  <si>
    <t xml:space="preserve">PREVENTATIVE MAINTENANCE: Increase filter change frequency. Utilize duct cleaning services to aid in the efficiency of ventilation systems and to enhance air quality. </t>
  </si>
  <si>
    <t>Maximize the ventilation settings  in all of our facilities with current infrastructure.</t>
  </si>
  <si>
    <t>Filtering the air.</t>
  </si>
  <si>
    <t>Maximizing outdoor air.</t>
  </si>
  <si>
    <t>Continue to invest capital funds for the upgrade of HVAC systems throughout the board facilities.</t>
  </si>
  <si>
    <t>Increase Frequency of HVAC Filter Changes</t>
  </si>
  <si>
    <t xml:space="preserve">Addition of Classroom Standalone HEPA Filtration Units  </t>
  </si>
  <si>
    <t>Increased Fresh Air Intake (Opening of Windows)</t>
  </si>
  <si>
    <t>Recalibrate HVAC System to allow for Higher Grade Filters When Able to Secure Vendor</t>
  </si>
  <si>
    <t>Follow best practices in assessing, maintaining and upgrading ventilation and air filtration systems, including increased frequency of filter changes and running systems two hours before/after occupancy.</t>
  </si>
  <si>
    <t>The UGDSB increased our standard filter to MERV 10 prior to COVID. The board will use the highest grade filters compatible with HVAC units, including MERV 13 where possible.</t>
  </si>
  <si>
    <t>In addition to placing HEPA filtration units in all Ministry required learning spaces (i.e., JK/SK classrooms), UGDSB will place additional units in all classrooms in Grades 1-8 and all life skills (Developmentally Delayed) classes in elementary and secondary.</t>
  </si>
  <si>
    <t>As an additional measure, conduct carbon dioxide (CO2) testing in learning spaces as a measure of ensuring ventilation systems are working properly in schools.</t>
  </si>
  <si>
    <t>Increase Fresh Air Volumes</t>
  </si>
  <si>
    <t>Increase Ventilation Operating times</t>
  </si>
  <si>
    <t>Increase filter change frequency</t>
  </si>
  <si>
    <t>Add HEPA Filtration as required</t>
  </si>
  <si>
    <t>Continue best practice maintenance with a focus on equipment that impacts indoor air quality and increase air filtration to MERV 13, where possible.</t>
  </si>
  <si>
    <t>Increase outside air flow to occupied space where possible and run ventilation systems 2 hours before and after occupancy to flush buildings daily.</t>
  </si>
  <si>
    <t>Rebalance HVAC systems to maximize ventilation air into occupied spaces.</t>
  </si>
  <si>
    <t>Use Portable HEPA air cleaners in high risk areas identified by the Ministry of Education.</t>
  </si>
  <si>
    <t>To have all ventilation systems inspected and in good working order prior to the start of the school year.</t>
  </si>
  <si>
    <t>To use the highest grade filters possible, with a preference to use Merv 13 and to undertake frequent filter changes throughout the year.</t>
  </si>
  <si>
    <t>To operate ventilation systems 2 hours before and after school and to calibrate HVAC systems for increased fresh air.</t>
  </si>
  <si>
    <t>To upgrade all locations with natural ventilation to a full ventilation system.</t>
  </si>
  <si>
    <t>All ventilation systems inspected and in good working order</t>
  </si>
  <si>
    <t>Use highest grade filters possible</t>
  </si>
  <si>
    <t>Increased Fresh Air intake and run systems longer</t>
  </si>
  <si>
    <t>Install HEPA standalone units in JK SK Spaces</t>
  </si>
  <si>
    <t>Ajouter de la ventilation mécanique dans les écoles qui ne sont pas équipées à 100 % avec de la ventilation mécanique</t>
  </si>
  <si>
    <t>Augmenter la fréquence de remplacement des filtres dans les unités de ventilation et utiliser des filtres de meilleure qualité.</t>
  </si>
  <si>
    <t>Augmenter le nombre d'heures par jour que les unités de ventilation fonctionnent.</t>
  </si>
  <si>
    <t>Ajouter des unités de purificateur d'air dans chaque salle de classe en utilisation et dans certains autres locaux.</t>
  </si>
  <si>
    <t xml:space="preserve">All ventilation systems have undergone a thorough internal review to ensure they are operating properly. </t>
  </si>
  <si>
    <t>All systems will be operated in "occupied mode" for a period of one week prior to the return of students.</t>
  </si>
  <si>
    <t xml:space="preserve">The Board has improved filtration in all mechanically ventilated space by changing from MERV 8 to MERV 13 filters. The filter change frequency has increased from quarterly to monthly. </t>
  </si>
  <si>
    <t>The Board has installed portable HEPA filtration units for interior spaces without mechanical ventilation. All JK/SK and Daycare rooms have also been equipmed with portable HEPA filtration units.</t>
  </si>
  <si>
    <t xml:space="preserve">The Board has opened fresh air dampers (to improve the outside air dilution rate) as much as possible without compromising equipment systems or occupant comfort. Occupancy schedules have been set to commence two hours prior to program start and end two hours after programs have concluded. </t>
  </si>
  <si>
    <t xml:space="preserve">School Exhaust fans have been reviewed and fans in poor condition have been replaced with direct drive, variable speed fans. These fans are much quieter and allow for increased volume when needed. </t>
  </si>
  <si>
    <t>Implement portable air filtration systems with high-efficiency particulate air (HEPA) filters for classrooms and other occupied spaces that have limited air ventilation/fresh air options.</t>
  </si>
  <si>
    <t>Increase the frequency in which filters are replaced to ensure maximum airflow.</t>
  </si>
  <si>
    <t>Upgrade current air filters to MERV 13 to improve air filtaration.</t>
  </si>
  <si>
    <t>Install new mechanical rooftop ventilation systems which will serve classrooms and other occupied spaces.</t>
  </si>
  <si>
    <t xml:space="preserve">Systèmes de ventilation vérifiés, fonctionnement démarre au moins 2 heures avant l'occupation et termine au moins 2 heures après la journée scolaire et l'apport d'air frais à été augmenté </t>
  </si>
  <si>
    <t>Tous les écoles atteignent ou dépassent les exigences du Ministère au sujet du nombre de ventilateurs portatifs HEPA dans les salles de classes et autres locaux partagés.</t>
  </si>
  <si>
    <t>Dans les écoles sans ventilation avec apport d'air frais, 2 unités de purification d'air sont en place dans chaque salle de classe.</t>
  </si>
  <si>
    <t>Plusieurs filtres dans les  équipements de ventilation ont été remplacés par des filtres de calibre MERV-13. Tous les filtres des écoles sont changés régulièrement.</t>
  </si>
  <si>
    <t>Optimization of ventilation systems to increase the flow of outdoor/fresh air which includes extending operating hours of systems two hours before and after school day</t>
  </si>
  <si>
    <t>Increased frequency of filter changes and utilization of highest MERV (Minimum Efficiency Reporting Value) rating where possible</t>
  </si>
  <si>
    <t>Deployment of portable HEPA (High Efficiency Particulate Air) Filters to augment ventilation strategies at: Kindergarten classrooms; classrooms with students with complex medical and physical needs; learning environments in schools with passive ventilation</t>
  </si>
  <si>
    <t>Continued capital investment to upgrade ventilation systems</t>
  </si>
  <si>
    <t xml:space="preserve">ASHRAE Building Readiness and AHRAE 62.1 Guidelines </t>
  </si>
  <si>
    <t xml:space="preserve">Increased Ventilation </t>
  </si>
  <si>
    <t xml:space="preserve">Ventilation Control and Extended HVAC Operation </t>
  </si>
  <si>
    <t xml:space="preserve">Upgrading &amp; Improving HVAC Filtration </t>
  </si>
  <si>
    <t>Optimize air quality systems at all facilities to ensure the health and safety for all CDSBEO students, staff, and partners.</t>
  </si>
  <si>
    <t>Research and implement technologies to enhance our ventilation systems.</t>
  </si>
  <si>
    <t>Utilize all resources at our disposal to improve our indoor air quality.</t>
  </si>
  <si>
    <t>Continue frequent routine maintenance and inspections of our ventilation system to ensure optimal performance.</t>
  </si>
  <si>
    <t>Maximize use of dedicated outdoor air supply systems (DOAS) for classrooms through long term investment decisions.</t>
  </si>
  <si>
    <t>Provide pre and post occupancy flushing of building air through central systems and to increase the proportion of fresh air intake where mechanically feasible.</t>
  </si>
  <si>
    <t>Adopt MERV-13 filters for all ventilation systems and to replace these quarterly.</t>
  </si>
  <si>
    <t>Perform scheduled preventive maintenance to and assess HVAC systems and equipment within all buildings on a monthly basis.</t>
  </si>
  <si>
    <t>Continue to optimize the air quality in classrooms and learning environments.</t>
  </si>
  <si>
    <t>Improving air quality through the use of higher grade filters in school ventilation units and/or the use of portable HEPA units.</t>
  </si>
  <si>
    <t>Additional maintenance, adjustments and filter changes throughout the Board.</t>
  </si>
  <si>
    <t>Increase fresh air intake on HVAC units.</t>
  </si>
  <si>
    <t>Projects undertaken over the summer of 2021 will address ventilation deficiencies in regular classrooms as identified by third party ventilation reviews. Until these projects are completed, portable HEPA filtration will be used as interim measure.</t>
  </si>
  <si>
    <t>HEPA filtration will be utilized, as directed by the Ministry of Education, in kindergarten classrooms. Additionally, HEPA filters will be employed in other teaching spaces and commons to augment existing ventilation as identified by third party reviews.</t>
  </si>
  <si>
    <t>Improved filters were installed in all HVAC units across the district at the start of the previous school year, September 2020. This strategy will continue for the 2021-2022 school year.</t>
  </si>
  <si>
    <t xml:space="preserve">Additional internal staff resources as well as external service companies are designated specifically to monitor and maintain filters and reliability for both permanently installed systems as well as portable HEPA filtration equipment. </t>
  </si>
  <si>
    <r>
      <rPr>
        <b/>
        <sz val="11"/>
        <rFont val="Calibri"/>
        <family val="2"/>
        <scheme val="minor"/>
      </rPr>
      <t>Filter Upgrades:</t>
    </r>
    <r>
      <rPr>
        <sz val="11"/>
        <rFont val="Calibri"/>
        <family val="2"/>
        <scheme val="minor"/>
      </rPr>
      <t xml:space="preserve"> the filters in ventilation equipment have been upgraded from MERV-10 to superior commercial grade MERV-13. The frequency of filter changes per year also incresed from 3 to 5 times.</t>
    </r>
  </si>
  <si>
    <r>
      <rPr>
        <b/>
        <sz val="11"/>
        <rFont val="Calibri"/>
        <family val="2"/>
        <scheme val="minor"/>
      </rPr>
      <t>Portable HEPA Filter Units:</t>
    </r>
    <r>
      <rPr>
        <sz val="11"/>
        <rFont val="Calibri"/>
        <family val="2"/>
        <scheme val="minor"/>
      </rPr>
      <t xml:space="preserve"> Over 1700 portable HEPA filte units have been deployed to schools. All FDK classrooms will receive HEPA units, as required by the Minitry of Education.</t>
    </r>
  </si>
  <si>
    <r>
      <rPr>
        <b/>
        <sz val="11"/>
        <rFont val="Calibri"/>
        <family val="2"/>
        <scheme val="minor"/>
      </rPr>
      <t>Extended Operating Ventilation Periods:</t>
    </r>
    <r>
      <rPr>
        <sz val="11"/>
        <rFont val="Calibri"/>
        <family val="2"/>
        <scheme val="minor"/>
      </rPr>
      <t xml:space="preserve"> The ventilation systems to are operated 2 hrs before and after school occupancy. In addition, ventilation will be run one week prior to reopening to flush the schools. </t>
    </r>
  </si>
  <si>
    <r>
      <rPr>
        <b/>
        <sz val="11"/>
        <rFont val="Calibri"/>
        <family val="2"/>
        <scheme val="minor"/>
      </rPr>
      <t>Enhanced Maintenance:</t>
    </r>
    <r>
      <rPr>
        <sz val="11"/>
        <rFont val="Calibri"/>
        <family val="2"/>
        <scheme val="minor"/>
      </rPr>
      <t xml:space="preserve"> DPCDSB’s in-house staff and the third-party consultants have performed HVAC inspections, repairs and adjustments to ensure mechanical systems are fully operational.</t>
    </r>
  </si>
  <si>
    <t>All schools are fully mechanically ventilated with MERV 13 filters in place.</t>
  </si>
  <si>
    <t>Outside air intakes are set to optimize outdoor air and balance building comfort in heating and cooling season.</t>
  </si>
  <si>
    <t>HVAC systems have been assessed including intake damper operation and preventative maintenance.</t>
  </si>
  <si>
    <t>Ventilation will be started 2 hours before students arrive and operated 2 hours after students leave.</t>
  </si>
  <si>
    <t>Ventilation Assements</t>
  </si>
  <si>
    <t>Running Ventilation Equipment Longer (2 hrs prior and 2 hrs post)</t>
  </si>
  <si>
    <t>Filters upraded to MERV 13 and changed more frequently</t>
  </si>
  <si>
    <t>Increased fresh air intake based on occupancy</t>
  </si>
  <si>
    <t>Upgrade Sites without supplied air to have designed supply/return air systems.</t>
  </si>
  <si>
    <t>Ensure systems' performance are optimized.</t>
  </si>
  <si>
    <t>Increase percentage of outdoor air within supply air systems to maximum amount (minimum 25% OA Damper positon) system permits while being able to maintain occupant comfort.</t>
  </si>
  <si>
    <t>Employ duct sealing and other strategies to increase airflow delivery to intended occupied space.</t>
  </si>
  <si>
    <t>Undertook retrofits, repairs or upgrades to provide immediate improvements to ventilation and air flow (units operating as designed, damper inspections, increased hours of operation, coil cleaning)</t>
  </si>
  <si>
    <t>Upgraded to MERV13 filters for mechanical ventilated systems and increased frequency of filter changes</t>
  </si>
  <si>
    <t>Supplied standalone HEPA units to all non-mechanically ventilated spaces as per Ministry guidelines</t>
  </si>
  <si>
    <t xml:space="preserve">Installation of Induct Air Treatment (UVC Technology) into all facilities with mechanical supply air systems </t>
  </si>
  <si>
    <t>Assess the condition of all ventilation systems and operable windows</t>
  </si>
  <si>
    <t>Increase the operating hours of ventilation systems and maximize the intake of fresh air</t>
  </si>
  <si>
    <t>Increase the frequency of air handler filter changes</t>
  </si>
  <si>
    <t>Provide HEPA filtration units to all classrooms and instructional areas</t>
  </si>
  <si>
    <t>Changed  Buidling Automation System settings to run the ventialtion system 2 hours prior and after the facility occupancy</t>
  </si>
  <si>
    <t>Increased frequency of filter changes and frequent monitoring of the ventialtion system</t>
  </si>
  <si>
    <t>Increased the volume and frequency of outdoor fresh air intake and bypassed the conditioned air recircualtion</t>
  </si>
  <si>
    <t>Installed stand alone HEPA units in areas of high transmission such as Kindergarten classrooms, Library, Cafeteria, Gym etc.</t>
  </si>
  <si>
    <t xml:space="preserve">Installing Portable HEPA air purifiers in TCDSB schools to enhance air cleaning and ensuring filters in existing mechanical systems are replaced 4 times per year with the highest grade filter possible. </t>
  </si>
  <si>
    <t xml:space="preserve">Conducting assessment on all mechanical systems to ensure they are fully operational, servicing where necessary and prioritizing repairs for ventilation systems. </t>
  </si>
  <si>
    <t xml:space="preserve">Set mechanical systems to run at a maximum outside airflow a minimum of two hours before school starts and after it ends to refresh the air before arrival and remove particles at the end of the day. </t>
  </si>
  <si>
    <t xml:space="preserve">Adjust operating schedules for all mechanical systems to maximize airflow, increase fresh air intake and increase the amount of air exchanges in the building per day. </t>
  </si>
  <si>
    <t>All mechanical units have been and continue to be regularly assessed and serviced to optimize air flow</t>
  </si>
  <si>
    <t>Filters for mechanical units have been upgraded, where possible, and the frequency of filter changes increased for improved air quality</t>
  </si>
  <si>
    <t>Fresh air intake has been increased and the runtime of mechanical units have been lengthened, where possible</t>
  </si>
  <si>
    <t>Standalone HEPA units have been placed as per the Ministry of Education guidelines for school ventilation, and as a minimum in all FDK classrooms and in all regular classroom environments.</t>
  </si>
  <si>
    <t>HVAC Upgrade Project Approved and in Progress to Improve Air Quality and Ventilation at MPS</t>
  </si>
  <si>
    <t>On-going Monitoring and Maintenance of Existing HVAC System</t>
  </si>
  <si>
    <t>Increased fresh air in schools by running ventilation equipment longer (pre and post occupancy air flushing), disabling energy recovery and efficiency technologies, and opening windows</t>
  </si>
  <si>
    <t>Upgraded all mechanical filtration to MERV-13 filters and changing every two months</t>
  </si>
  <si>
    <t>Install stand alone HEPA air purification devices in classrooms and other spaces that have limited pre-existing mechanical ventilation</t>
  </si>
  <si>
    <t>Upgraded mechanical ventilation systems in classrooms, gymnasiums, libraries, and portables using funding from CVRIS, school renewal, school condition improvement, and other board resources</t>
  </si>
  <si>
    <t>Conduct a gap analysis and ventilation assessment of all buildings within the Near North District School Board.</t>
  </si>
  <si>
    <t>Complete upgrades to existing mechanical ventilation located at some schools, to include: replacement of existing filters with MERV-13; installation of UV filtration; upgrades to existing ventilation and exhaust; and installation of additional air handling units.</t>
  </si>
  <si>
    <t>Implement solutions to address buildings with non-mechanical ventilation, to include: the purchase and deployment of portable HEPA filtration units in all classrooms; and service/repair of doors/windows.</t>
  </si>
  <si>
    <t>Continue to work with the Ministry of Education and Public Health authorities and implement changes as required to meet pandemic response requirements.</t>
  </si>
  <si>
    <t xml:space="preserve">Upgrades HVAC systems </t>
  </si>
  <si>
    <t xml:space="preserve">Increase air filtration and UV light disinfecting equipment </t>
  </si>
  <si>
    <t xml:space="preserve">Programming Building Automation Systems to remotely monitor HVAC (Heating, Ventilation, Air Conditioning) equipment, CO2 levels, VFD </t>
  </si>
  <si>
    <t xml:space="preserve">Enhance Preventative Maintenance, Testing, Commissioning Ventilation systems for all SGDSB Facilities </t>
  </si>
  <si>
    <t>Nos unités et systèmes de ventilation sont conformes aux exigences du guide de qualité de l'air intérieur ASHRAE, qui est recommandé par le MÉO.</t>
  </si>
  <si>
    <t>L'inspection de nos systèmes mécaniques est confiée à une tierce-partie. Nous recevons des rapports hebdomadaires et adressons les problèmes dans les plus brefs délais.</t>
  </si>
  <si>
    <t>Nos fournisseurs effectuent un changement des filtres MERV (au-delà de HEPA) ainsi que toutes les courroies pour optimiser la performance des systèmes.</t>
  </si>
  <si>
    <t>Les investissements se limitent aux édifices du CSDCAB. L'entretien des systèmes mécaniques dans nos écoles partagées est prise en charge par nos conseils partenaires, qui nous ont partagé leurs profils de ventilation.</t>
  </si>
  <si>
    <t>increased schedule/frequency for inspections and filter changes</t>
  </si>
  <si>
    <t>upgraded filters (Merv 13) in all HVAC equipment</t>
  </si>
  <si>
    <t>facility purging and operation of HVAC equipment 2 hours before and 2 hours after occupancy (at a minimum)</t>
  </si>
  <si>
    <t>operating HVAC equipment to optimize fresh air intake</t>
  </si>
  <si>
    <t>HVAC Filters upgraded to MERV Filters.</t>
  </si>
  <si>
    <t>Utilize Exhausts where applicable.</t>
  </si>
  <si>
    <t>Conduct Indoor Air Quality Assessments.</t>
  </si>
  <si>
    <t>Open Office &amp; Classroom windows where warranted.</t>
  </si>
  <si>
    <t>Board Name</t>
  </si>
  <si>
    <t xml:space="preserve">School boards are optimizing air quality in schools through improved ventilation and filtration. 
Implemented measures are dependent on the type of ventilation and feasibility within the context of school facilities and related building systems.
</t>
  </si>
  <si>
    <t>2023-24</t>
  </si>
  <si>
    <t>% of Schools Open and Operating Receiving an Investment (2023-24)</t>
  </si>
  <si>
    <t>Reference: total number of Standalone HEPA units deployed in schools</t>
  </si>
  <si>
    <t>x</t>
  </si>
  <si>
    <r>
      <t>Ventilation Funding Allocated since 2020-21</t>
    </r>
    <r>
      <rPr>
        <b/>
        <sz val="14"/>
        <color rgb="FFFF0000"/>
        <rFont val="Calibri"/>
        <family val="2"/>
        <scheme val="minor"/>
      </rPr>
      <t xml:space="preserve"> </t>
    </r>
  </si>
  <si>
    <r>
      <t xml:space="preserve">Planned Ventilation Projects </t>
    </r>
    <r>
      <rPr>
        <b/>
        <sz val="14"/>
        <color rgb="FFFF0000"/>
        <rFont val="Calibri"/>
        <family val="2"/>
        <scheme val="minor"/>
      </rPr>
      <t>2023-24</t>
    </r>
  </si>
  <si>
    <r>
      <t>Ventilation Projects Completed since 2020-21 (2020-21 to</t>
    </r>
    <r>
      <rPr>
        <b/>
        <sz val="14"/>
        <color rgb="FFFF0000"/>
        <rFont val="Calibri"/>
        <family val="2"/>
        <scheme val="minor"/>
      </rPr>
      <t xml:space="preserve"> 2022-23</t>
    </r>
    <r>
      <rPr>
        <b/>
        <sz val="14"/>
        <color theme="1"/>
        <rFont val="Calibri"/>
        <family val="2"/>
        <scheme val="minor"/>
      </rPr>
      <t>)</t>
    </r>
  </si>
  <si>
    <r>
      <t xml:space="preserve">Number of Schools that receieved an investment since 2020-21  (2020-21 to </t>
    </r>
    <r>
      <rPr>
        <b/>
        <sz val="14"/>
        <color rgb="FFFF0000"/>
        <rFont val="Calibri"/>
        <family val="2"/>
        <scheme val="minor"/>
      </rPr>
      <t>2022-23</t>
    </r>
    <r>
      <rPr>
        <b/>
        <sz val="14"/>
        <color theme="1"/>
        <rFont val="Calibri"/>
        <family val="2"/>
        <scheme val="minor"/>
      </rPr>
      <t>)</t>
    </r>
  </si>
  <si>
    <r>
      <t>% of Schools Open and Operating Receiving an Investment (</t>
    </r>
    <r>
      <rPr>
        <b/>
        <sz val="14"/>
        <color rgb="FFFF0000"/>
        <rFont val="Calibri"/>
        <family val="2"/>
        <scheme val="minor"/>
      </rPr>
      <t>2022-23</t>
    </r>
    <r>
      <rPr>
        <b/>
        <sz val="14"/>
        <color theme="1"/>
        <rFont val="Calibri"/>
        <family val="2"/>
        <scheme val="minor"/>
      </rPr>
      <t>)</t>
    </r>
  </si>
  <si>
    <r>
      <t>Ventilation Projects to be Completed (</t>
    </r>
    <r>
      <rPr>
        <b/>
        <sz val="14"/>
        <color rgb="FFFF0000"/>
        <rFont val="Calibri"/>
        <family val="2"/>
        <scheme val="minor"/>
      </rPr>
      <t>2023-24</t>
    </r>
    <r>
      <rPr>
        <b/>
        <sz val="14"/>
        <color theme="1"/>
        <rFont val="Calibri"/>
        <family val="2"/>
        <scheme val="minor"/>
      </rPr>
      <t>)</t>
    </r>
  </si>
  <si>
    <r>
      <t>Number of Schools planned to receive an Investment (</t>
    </r>
    <r>
      <rPr>
        <b/>
        <sz val="14"/>
        <color rgb="FFFF0000"/>
        <rFont val="Calibri"/>
        <family val="2"/>
        <scheme val="minor"/>
      </rPr>
      <t>2023-24</t>
    </r>
    <r>
      <rPr>
        <b/>
        <sz val="14"/>
        <color theme="1"/>
        <rFont val="Calibri"/>
        <family val="2"/>
        <scheme val="minor"/>
      </rPr>
      <t>)</t>
    </r>
  </si>
  <si>
    <t>Install HEPA units in classrooms</t>
  </si>
  <si>
    <t>Increase filter changes</t>
  </si>
  <si>
    <t>Increase ventilation before and after school</t>
  </si>
  <si>
    <t>Improve ventilation in schools with funding provided by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</si>
</sst>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8" formatCode="&quot;$&quot;#,##0.00;[Red]\-&quot;$&quot;#,##0.00"/>
    <numFmt numFmtId="43" formatCode="_-* #,##0.00_-;\-* #,##0.00_-;_-* &quot;-&quot;??_-;_-@_-"/>
    <numFmt numFmtId="164" formatCode="&quot;$&quot;#,##0.0&quot;M&quot;"/>
    <numFmt numFmtId="165" formatCode="_-* #,##0_-;\-* #,##0_-;_-* &quot;-&quot;??_-;_-@_-"/>
    <numFmt numFmtId="166" formatCode="#,##0.00_ ;\-#,##0.00\ "/>
    <numFmt numFmtId="167" formatCode="#,##0.000"/>
  </numFmts>
  <fonts count="45">
    <font>
      <sz val="11"/>
      <color theme="1"/>
      <name val="Calibri"/>
      <family val="2"/>
      <scheme val="minor"/>
    </font>
    <font>
      <sz val="11"/>
      <color theme="0"/>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b/>
      <sz val="11"/>
      <name val="Calibri"/>
      <family val="2"/>
      <scheme val="minor"/>
    </font>
    <font>
      <sz val="11"/>
      <name val="Calibri"/>
      <family val="2"/>
      <scheme val="minor"/>
    </font>
    <font>
      <sz val="11"/>
      <color rgb="FF3F3F76"/>
      <name val="Calibri"/>
      <family val="2"/>
      <scheme val="minor"/>
    </font>
    <font>
      <b/>
      <sz val="11"/>
      <color theme="0"/>
      <name val="Calibri"/>
      <family val="2"/>
      <scheme val="minor"/>
    </font>
    <font>
      <sz val="11"/>
      <color theme="1"/>
      <name val="Calibri"/>
      <family val="2"/>
      <scheme val="minor"/>
    </font>
    <font>
      <b/>
      <sz val="11"/>
      <color rgb="FFFA7D00"/>
      <name val="Calibri"/>
      <family val="2"/>
      <scheme val="minor"/>
    </font>
    <font>
      <sz val="10"/>
      <color theme="1"/>
      <name val="Calibri"/>
      <family val="2"/>
      <scheme val="minor"/>
    </font>
    <font>
      <b/>
      <sz val="10"/>
      <color theme="0"/>
      <name val="Calibri"/>
      <family val="2"/>
      <scheme val="minor"/>
    </font>
    <font>
      <sz val="10"/>
      <color theme="0"/>
      <name val="Calibri"/>
      <family val="2"/>
      <scheme val="minor"/>
    </font>
    <font>
      <sz val="12"/>
      <color theme="0"/>
      <name val="Calibri"/>
      <family val="2"/>
      <scheme val="minor"/>
    </font>
    <font>
      <sz val="12"/>
      <color rgb="FFC00000"/>
      <name val="Calibri"/>
      <family val="2"/>
      <scheme val="minor"/>
    </font>
    <font>
      <sz val="8"/>
      <name val="Calibri"/>
      <family val="2"/>
      <scheme val="minor"/>
    </font>
    <font>
      <sz val="12"/>
      <name val="Calibri"/>
      <family val="2"/>
      <scheme val="minor"/>
    </font>
    <font>
      <i/>
      <sz val="10"/>
      <name val="Calibri"/>
      <family val="2"/>
      <scheme val="minor"/>
    </font>
    <font>
      <i/>
      <sz val="10"/>
      <color theme="1"/>
      <name val="Calibri"/>
      <family val="2"/>
      <scheme val="minor"/>
    </font>
    <font>
      <sz val="10.5"/>
      <color rgb="FF222A35"/>
      <name val="Calibri"/>
      <family val="2"/>
      <scheme val="minor"/>
    </font>
    <font>
      <b/>
      <sz val="16"/>
      <color theme="1"/>
      <name val="Calibri"/>
      <family val="2"/>
      <scheme val="minor"/>
    </font>
    <font>
      <sz val="16"/>
      <color theme="1"/>
      <name val="Calibri"/>
      <family val="2"/>
      <scheme val="minor"/>
    </font>
    <font>
      <sz val="14"/>
      <color rgb="FF3F3F76"/>
      <name val="Calibri"/>
      <family val="2"/>
      <scheme val="minor"/>
    </font>
    <font>
      <b/>
      <sz val="14"/>
      <color rgb="FFC00000"/>
      <name val="Calibri"/>
      <family val="2"/>
      <scheme val="minor"/>
    </font>
    <font>
      <b/>
      <sz val="14"/>
      <color rgb="FFFA7D00"/>
      <name val="Calibri"/>
      <family val="2"/>
      <scheme val="minor"/>
    </font>
    <font>
      <sz val="16"/>
      <color rgb="FF3F3F76"/>
      <name val="Calibri"/>
      <family val="2"/>
      <scheme val="minor"/>
    </font>
    <font>
      <b/>
      <sz val="16"/>
      <color rgb="FFC00000"/>
      <name val="Calibri"/>
      <family val="2"/>
      <scheme val="minor"/>
    </font>
    <font>
      <sz val="11"/>
      <name val="Roboto"/>
    </font>
    <font>
      <sz val="12"/>
      <name val="Arial"/>
      <family val="2"/>
    </font>
    <font>
      <b/>
      <i/>
      <sz val="11"/>
      <name val="Calibri"/>
      <family val="2"/>
      <scheme val="minor"/>
    </font>
    <font>
      <vertAlign val="subscript"/>
      <sz val="11"/>
      <name val="Calibri"/>
      <family val="2"/>
      <scheme val="minor"/>
    </font>
    <font>
      <sz val="11"/>
      <name val="Droid Serif"/>
      <family val="1"/>
      <charset val="1"/>
    </font>
    <font>
      <sz val="11"/>
      <name val="Calibri"/>
      <family val="2"/>
    </font>
    <font>
      <b/>
      <sz val="11"/>
      <color theme="1"/>
      <name val="Calibri"/>
      <family val="2"/>
    </font>
    <font>
      <b/>
      <sz val="14"/>
      <color rgb="FFFF0000"/>
      <name val="Calibri"/>
      <family val="2"/>
      <scheme val="minor"/>
    </font>
    <font>
      <strike/>
      <sz val="11"/>
      <color rgb="FFFF0000"/>
      <name val="Calibri"/>
      <family val="2"/>
      <scheme val="minor"/>
    </font>
    <font>
      <strike/>
      <sz val="12"/>
      <color rgb="FFFF0000"/>
      <name val="Calibri"/>
      <family val="2"/>
      <scheme val="minor"/>
    </font>
    <font>
      <b/>
      <sz val="14"/>
      <color rgb="FF7030A0"/>
      <name val="Calibri"/>
      <family val="2"/>
      <scheme val="minor"/>
    </font>
    <font>
      <sz val="14"/>
      <color rgb="FF7030A0"/>
      <name val="Calibri"/>
      <family val="2"/>
      <scheme val="minor"/>
    </font>
    <font>
      <sz val="11"/>
      <color rgb="FF7030A0"/>
      <name val="Calibri"/>
      <family val="2"/>
      <scheme val="minor"/>
    </font>
    <font>
      <b/>
      <sz val="11"/>
      <color rgb="FFFF0000"/>
      <name val="Calibri"/>
      <family val="2"/>
      <scheme val="minor"/>
    </font>
  </fonts>
  <fills count="20">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3" tint="0.39994506668294322"/>
        <bgColor indexed="64"/>
      </patternFill>
    </fill>
    <fill>
      <patternFill patternType="solid">
        <fgColor theme="3" tint="0.39997558519241921"/>
        <bgColor indexed="64"/>
      </patternFill>
    </fill>
    <fill>
      <patternFill patternType="solid">
        <fgColor theme="5" tint="0.79998168889431442"/>
        <bgColor theme="4" tint="0.79998168889431442"/>
      </patternFill>
    </fill>
    <fill>
      <patternFill patternType="solid">
        <fgColor rgb="FFFFCC99"/>
      </patternFill>
    </fill>
    <fill>
      <patternFill patternType="solid">
        <fgColor rgb="FFF2F2F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C00000"/>
        <bgColor indexed="64"/>
      </patternFill>
    </fill>
    <fill>
      <patternFill patternType="solid">
        <fgColor theme="9" tint="0.79998168889431442"/>
        <bgColor indexed="65"/>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bgColor indexed="64"/>
      </patternFill>
    </fill>
    <fill>
      <patternFill patternType="solid">
        <fgColor rgb="FFFFFF00"/>
        <bgColor indexed="64"/>
      </patternFill>
    </fill>
    <fill>
      <patternFill patternType="solid">
        <fgColor them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theme="4" tint="0.39997558519241921"/>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medium">
        <color theme="0" tint="-4.9989318521683403E-2"/>
      </bottom>
      <diagonal/>
    </border>
    <border>
      <left/>
      <right/>
      <top style="medium">
        <color indexed="64"/>
      </top>
      <bottom style="medium">
        <color theme="0" tint="-4.9989318521683403E-2"/>
      </bottom>
      <diagonal/>
    </border>
    <border>
      <left style="medium">
        <color theme="0"/>
      </left>
      <right/>
      <top style="medium">
        <color indexed="64"/>
      </top>
      <bottom style="medium">
        <color theme="0"/>
      </bottom>
      <diagonal/>
    </border>
    <border>
      <left/>
      <right/>
      <top style="medium">
        <color indexed="64"/>
      </top>
      <bottom style="medium">
        <color theme="0"/>
      </bottom>
      <diagonal/>
    </border>
    <border>
      <left style="medium">
        <color indexed="64"/>
      </left>
      <right/>
      <top style="medium">
        <color theme="0" tint="-4.9989318521683403E-2"/>
      </top>
      <bottom style="medium">
        <color indexed="64"/>
      </bottom>
      <diagonal/>
    </border>
    <border>
      <left/>
      <right/>
      <top style="medium">
        <color theme="0" tint="-4.9989318521683403E-2"/>
      </top>
      <bottom style="medium">
        <color indexed="64"/>
      </bottom>
      <diagonal/>
    </border>
    <border>
      <left style="medium">
        <color theme="0"/>
      </left>
      <right/>
      <top style="medium">
        <color theme="0"/>
      </top>
      <bottom style="medium">
        <color indexed="64"/>
      </bottom>
      <diagonal/>
    </border>
    <border>
      <left/>
      <right/>
      <top style="medium">
        <color theme="0"/>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rgb="FF7F7F7F"/>
      </right>
      <top style="thin">
        <color rgb="FF7F7F7F"/>
      </top>
      <bottom style="thin">
        <color rgb="FF7F7F7F"/>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rgb="FF7F7F7F"/>
      </left>
      <right style="thin">
        <color rgb="FF7F7F7F"/>
      </right>
      <top style="thin">
        <color indexed="64"/>
      </top>
      <bottom style="thin">
        <color indexed="64"/>
      </bottom>
      <diagonal/>
    </border>
    <border>
      <left style="medium">
        <color indexed="64"/>
      </left>
      <right style="thin">
        <color rgb="FF7F7F7F"/>
      </right>
      <top style="thin">
        <color rgb="FF7F7F7F"/>
      </top>
      <bottom style="medium">
        <color indexed="64"/>
      </bottom>
      <diagonal/>
    </border>
    <border>
      <left style="medium">
        <color indexed="64"/>
      </left>
      <right style="thin">
        <color rgb="FF7F7F7F"/>
      </right>
      <top style="medium">
        <color indexed="64"/>
      </top>
      <bottom style="thin">
        <color rgb="FF7F7F7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s>
  <cellStyleXfs count="6">
    <xf numFmtId="0" fontId="0" fillId="0" borderId="0"/>
    <xf numFmtId="0" fontId="10" fillId="7" borderId="6" applyNumberFormat="0" applyAlignment="0" applyProtection="0"/>
    <xf numFmtId="0" fontId="13" fillId="8" borderId="6" applyNumberFormat="0" applyAlignment="0" applyProtection="0"/>
    <xf numFmtId="0" fontId="12" fillId="13" borderId="0" applyNumberFormat="0" applyBorder="0" applyAlignment="0" applyProtection="0"/>
    <xf numFmtId="43" fontId="12" fillId="0" borderId="0" applyFont="0" applyFill="0" applyBorder="0" applyAlignment="0" applyProtection="0"/>
    <xf numFmtId="9" fontId="12" fillId="0" borderId="0" applyFont="0" applyFill="0" applyBorder="0" applyAlignment="0" applyProtection="0"/>
  </cellStyleXfs>
  <cellXfs count="172">
    <xf numFmtId="0" fontId="0" fillId="0" borderId="0" xfId="0"/>
    <xf numFmtId="0" fontId="0" fillId="3" borderId="0" xfId="0" applyFill="1"/>
    <xf numFmtId="0" fontId="1" fillId="3" borderId="0" xfId="0" applyFont="1" applyFill="1"/>
    <xf numFmtId="0" fontId="4" fillId="3" borderId="2" xfId="0" applyFont="1" applyFill="1" applyBorder="1" applyAlignment="1">
      <alignment vertical="center"/>
    </xf>
    <xf numFmtId="0" fontId="4" fillId="3" borderId="3" xfId="0" applyFont="1" applyFill="1" applyBorder="1" applyAlignment="1">
      <alignment vertical="center"/>
    </xf>
    <xf numFmtId="0" fontId="2" fillId="3" borderId="2" xfId="0" applyFont="1" applyFill="1" applyBorder="1" applyAlignment="1">
      <alignment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1" fillId="3" borderId="3" xfId="0" applyFont="1" applyFill="1" applyBorder="1" applyAlignment="1">
      <alignment horizontal="center" vertical="center"/>
    </xf>
    <xf numFmtId="0" fontId="3" fillId="3" borderId="3" xfId="0" applyFont="1" applyFill="1" applyBorder="1" applyAlignment="1">
      <alignment vertical="center" wrapText="1"/>
    </xf>
    <xf numFmtId="0" fontId="1" fillId="3" borderId="0" xfId="0" applyFont="1" applyFill="1" applyBorder="1" applyAlignment="1">
      <alignment horizontal="center" vertical="center"/>
    </xf>
    <xf numFmtId="0" fontId="5" fillId="3" borderId="0" xfId="0" applyFont="1" applyFill="1" applyAlignment="1">
      <alignment vertical="center"/>
    </xf>
    <xf numFmtId="0" fontId="0" fillId="0" borderId="0" xfId="0" applyAlignment="1">
      <alignment horizontal="center"/>
    </xf>
    <xf numFmtId="0" fontId="6" fillId="6" borderId="0" xfId="0" applyFont="1" applyFill="1"/>
    <xf numFmtId="2" fontId="0" fillId="0" borderId="0" xfId="0" applyNumberFormat="1"/>
    <xf numFmtId="0" fontId="6" fillId="0" borderId="0" xfId="0" applyFont="1" applyAlignment="1">
      <alignment horizontal="center" vertical="center"/>
    </xf>
    <xf numFmtId="0" fontId="3" fillId="3" borderId="2" xfId="0" applyFont="1" applyFill="1" applyBorder="1" applyAlignment="1">
      <alignment vertical="center" wrapText="1"/>
    </xf>
    <xf numFmtId="0" fontId="6" fillId="6" borderId="0" xfId="0" applyFont="1" applyFill="1" applyAlignment="1">
      <alignment wrapText="1"/>
    </xf>
    <xf numFmtId="0" fontId="0" fillId="0" borderId="0" xfId="0" applyAlignment="1">
      <alignment horizontal="left"/>
    </xf>
    <xf numFmtId="0" fontId="6" fillId="9"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6" fillId="10" borderId="0" xfId="0" applyFont="1" applyFill="1" applyAlignment="1">
      <alignment horizontal="center" vertical="center"/>
    </xf>
    <xf numFmtId="0" fontId="6" fillId="10" borderId="0" xfId="0" applyFont="1" applyFill="1" applyAlignment="1">
      <alignment horizontal="left" vertical="center" wrapText="1"/>
    </xf>
    <xf numFmtId="0" fontId="6" fillId="10" borderId="0" xfId="0" applyFont="1" applyFill="1" applyAlignment="1">
      <alignment horizontal="left" vertical="center"/>
    </xf>
    <xf numFmtId="0" fontId="6" fillId="0" borderId="0" xfId="0" applyFont="1" applyAlignment="1">
      <alignment horizontal="left" wrapText="1"/>
    </xf>
    <xf numFmtId="0" fontId="0" fillId="0" borderId="0" xfId="0" applyFont="1" applyAlignment="1">
      <alignment horizontal="center"/>
    </xf>
    <xf numFmtId="0" fontId="11" fillId="12" borderId="7" xfId="0" applyFont="1" applyFill="1" applyBorder="1"/>
    <xf numFmtId="0" fontId="11" fillId="12" borderId="8" xfId="0" applyFont="1" applyFill="1" applyBorder="1"/>
    <xf numFmtId="0" fontId="11" fillId="12" borderId="8" xfId="0" applyFont="1" applyFill="1" applyBorder="1" applyAlignment="1">
      <alignment horizontal="left" vertical="center"/>
    </xf>
    <xf numFmtId="0" fontId="11" fillId="12" borderId="9" xfId="0" applyFont="1" applyFill="1" applyBorder="1" applyAlignment="1">
      <alignment horizontal="left" vertical="center"/>
    </xf>
    <xf numFmtId="0" fontId="11" fillId="12" borderId="10" xfId="0" applyFont="1" applyFill="1" applyBorder="1" applyAlignment="1">
      <alignment horizontal="left" vertical="center"/>
    </xf>
    <xf numFmtId="0" fontId="9" fillId="3" borderId="0" xfId="0" applyFont="1" applyFill="1" applyAlignment="1">
      <alignment horizontal="center" vertical="center"/>
    </xf>
    <xf numFmtId="0" fontId="3" fillId="3" borderId="4" xfId="0" applyFont="1" applyFill="1" applyBorder="1" applyAlignment="1">
      <alignment horizontal="right" vertical="center"/>
    </xf>
    <xf numFmtId="0" fontId="0" fillId="0" borderId="0" xfId="0" applyAlignment="1"/>
    <xf numFmtId="0" fontId="14" fillId="0" borderId="0" xfId="0" applyFont="1" applyAlignment="1">
      <alignment horizontal="center"/>
    </xf>
    <xf numFmtId="0" fontId="0" fillId="9" borderId="19" xfId="0" applyFill="1" applyBorder="1" applyAlignment="1">
      <alignment horizontal="center" vertical="center" wrapText="1"/>
    </xf>
    <xf numFmtId="6" fontId="0" fillId="9" borderId="2" xfId="0" applyNumberFormat="1" applyFill="1" applyBorder="1" applyAlignment="1">
      <alignment horizontal="center" vertical="center" wrapText="1"/>
    </xf>
    <xf numFmtId="0" fontId="14" fillId="0" borderId="0" xfId="0" applyFont="1" applyAlignment="1">
      <alignment horizontal="center" vertical="center"/>
    </xf>
    <xf numFmtId="0" fontId="1" fillId="0" borderId="0" xfId="0" applyFont="1"/>
    <xf numFmtId="0" fontId="15" fillId="0" borderId="0" xfId="0" applyFont="1" applyAlignment="1">
      <alignment horizontal="left" vertical="top"/>
    </xf>
    <xf numFmtId="0" fontId="16" fillId="0" borderId="0" xfId="0" applyFont="1" applyAlignment="1">
      <alignment horizontal="left" vertical="top"/>
    </xf>
    <xf numFmtId="0" fontId="3" fillId="0" borderId="0" xfId="0" applyFont="1" applyAlignment="1">
      <alignment vertical="center"/>
    </xf>
    <xf numFmtId="0" fontId="17" fillId="0" borderId="0" xfId="0" applyFont="1" applyAlignment="1">
      <alignment vertical="center" shrinkToFit="1"/>
    </xf>
    <xf numFmtId="0" fontId="18" fillId="12" borderId="0" xfId="0" applyFont="1" applyFill="1" applyAlignment="1">
      <alignment vertical="center" shrinkToFit="1"/>
    </xf>
    <xf numFmtId="0" fontId="17" fillId="3" borderId="0" xfId="0" applyFont="1" applyFill="1" applyAlignment="1">
      <alignment vertical="center" shrinkToFit="1"/>
    </xf>
    <xf numFmtId="0" fontId="0" fillId="0" borderId="0" xfId="0" applyAlignment="1">
      <alignment vertical="center" wrapText="1"/>
    </xf>
    <xf numFmtId="165" fontId="0" fillId="0" borderId="0" xfId="4" applyNumberFormat="1" applyFont="1" applyAlignment="1">
      <alignment vertical="center" wrapText="1"/>
    </xf>
    <xf numFmtId="8" fontId="0" fillId="9" borderId="15" xfId="0" applyNumberFormat="1" applyFill="1" applyBorder="1" applyAlignment="1">
      <alignment horizontal="center" vertical="center" wrapText="1"/>
    </xf>
    <xf numFmtId="2" fontId="0" fillId="14" borderId="0" xfId="0" applyNumberFormat="1" applyFill="1"/>
    <xf numFmtId="0" fontId="0" fillId="14" borderId="0" xfId="0" applyFill="1"/>
    <xf numFmtId="3" fontId="0" fillId="14" borderId="0" xfId="0" applyNumberFormat="1" applyFill="1"/>
    <xf numFmtId="0" fontId="1" fillId="3" borderId="27" xfId="0" applyFont="1" applyFill="1" applyBorder="1" applyAlignment="1">
      <alignment horizontal="center" vertical="center"/>
    </xf>
    <xf numFmtId="0" fontId="9" fillId="3" borderId="3" xfId="0" applyFont="1" applyFill="1" applyBorder="1" applyAlignment="1">
      <alignment horizontal="left" vertical="center"/>
    </xf>
    <xf numFmtId="0" fontId="0" fillId="15" borderId="0" xfId="0" applyFill="1"/>
    <xf numFmtId="0" fontId="0" fillId="16" borderId="0" xfId="0" applyFill="1"/>
    <xf numFmtId="0" fontId="11" fillId="11" borderId="0" xfId="0" applyFont="1" applyFill="1" applyAlignment="1">
      <alignment horizontal="left" vertical="center" wrapText="1"/>
    </xf>
    <xf numFmtId="0" fontId="21" fillId="3" borderId="0" xfId="0" applyFont="1" applyFill="1"/>
    <xf numFmtId="0" fontId="22" fillId="3" borderId="0" xfId="0" applyFont="1" applyFill="1"/>
    <xf numFmtId="0" fontId="0" fillId="9" borderId="2" xfId="0" applyFill="1" applyBorder="1" applyAlignment="1">
      <alignment horizontal="center" vertical="center" wrapText="1"/>
    </xf>
    <xf numFmtId="0" fontId="0" fillId="9" borderId="20" xfId="0" applyFill="1" applyBorder="1" applyAlignment="1">
      <alignment horizontal="center" vertical="center" wrapText="1"/>
    </xf>
    <xf numFmtId="3" fontId="10" fillId="7" borderId="6" xfId="1" applyNumberFormat="1" applyBorder="1" applyAlignment="1">
      <alignment horizontal="center" vertical="center"/>
    </xf>
    <xf numFmtId="0" fontId="6" fillId="10" borderId="0" xfId="0" applyFont="1" applyFill="1" applyAlignment="1">
      <alignment horizontal="center" vertical="center" wrapText="1"/>
    </xf>
    <xf numFmtId="0" fontId="13" fillId="8" borderId="30" xfId="2" applyBorder="1"/>
    <xf numFmtId="0" fontId="0" fillId="0" borderId="24" xfId="0" applyBorder="1"/>
    <xf numFmtId="0" fontId="10" fillId="7" borderId="29" xfId="1" applyBorder="1"/>
    <xf numFmtId="0" fontId="0" fillId="0" borderId="26" xfId="0" applyBorder="1"/>
    <xf numFmtId="0" fontId="4" fillId="3" borderId="1" xfId="0" applyFont="1" applyFill="1" applyBorder="1" applyAlignment="1" applyProtection="1">
      <alignment vertical="center"/>
      <protection locked="0"/>
    </xf>
    <xf numFmtId="3" fontId="10" fillId="7" borderId="6" xfId="1" applyNumberFormat="1" applyAlignment="1">
      <alignment horizontal="center" vertical="center"/>
    </xf>
    <xf numFmtId="8" fontId="0" fillId="9" borderId="0" xfId="0" applyNumberFormat="1" applyFill="1" applyBorder="1" applyAlignment="1">
      <alignment horizontal="center" vertical="center" wrapText="1"/>
    </xf>
    <xf numFmtId="0" fontId="0" fillId="18" borderId="0" xfId="0" applyFill="1" applyAlignment="1">
      <alignment horizontal="center"/>
    </xf>
    <xf numFmtId="166" fontId="13" fillId="8" borderId="21" xfId="4" applyNumberFormat="1" applyFont="1" applyFill="1" applyBorder="1" applyAlignment="1">
      <alignment horizontal="center" vertical="center"/>
    </xf>
    <xf numFmtId="0" fontId="4" fillId="10" borderId="0" xfId="0" applyFont="1" applyFill="1" applyAlignment="1">
      <alignment horizontal="left" vertical="center"/>
    </xf>
    <xf numFmtId="0" fontId="2" fillId="0" borderId="0" xfId="0" applyFont="1" applyAlignment="1">
      <alignment horizontal="left" vertical="center"/>
    </xf>
    <xf numFmtId="0" fontId="7" fillId="12" borderId="10" xfId="0" applyFont="1" applyFill="1" applyBorder="1" applyAlignment="1">
      <alignment horizontal="left" vertical="center"/>
    </xf>
    <xf numFmtId="0" fontId="7" fillId="11" borderId="14" xfId="0" applyFont="1" applyFill="1" applyBorder="1" applyAlignment="1">
      <alignment horizontal="center" vertical="center" wrapText="1"/>
    </xf>
    <xf numFmtId="0" fontId="7" fillId="11" borderId="14" xfId="0" applyFont="1" applyFill="1" applyBorder="1" applyAlignment="1">
      <alignment horizontal="left" vertical="center" wrapText="1"/>
    </xf>
    <xf numFmtId="0" fontId="7" fillId="11" borderId="11" xfId="0" applyFont="1" applyFill="1" applyBorder="1" applyAlignment="1">
      <alignment horizontal="left" vertical="center" wrapText="1"/>
    </xf>
    <xf numFmtId="0" fontId="7" fillId="11" borderId="12" xfId="0" applyFont="1" applyFill="1" applyBorder="1" applyAlignment="1">
      <alignment horizontal="left" vertical="center" wrapText="1"/>
    </xf>
    <xf numFmtId="0" fontId="7" fillId="11" borderId="13" xfId="0" applyFont="1" applyFill="1" applyBorder="1" applyAlignment="1">
      <alignment horizontal="left" vertical="center" wrapText="1"/>
    </xf>
    <xf numFmtId="0" fontId="7" fillId="12" borderId="0" xfId="0" applyFont="1" applyFill="1" applyAlignment="1">
      <alignment horizontal="center" vertical="center"/>
    </xf>
    <xf numFmtId="0" fontId="7" fillId="12" borderId="0" xfId="0" applyFont="1" applyFill="1" applyAlignment="1">
      <alignment horizontal="center"/>
    </xf>
    <xf numFmtId="0" fontId="2" fillId="0" borderId="0" xfId="0" applyFont="1"/>
    <xf numFmtId="0" fontId="4" fillId="0" borderId="0" xfId="0" applyFont="1" applyAlignment="1">
      <alignment horizontal="left" vertical="center"/>
    </xf>
    <xf numFmtId="0" fontId="4" fillId="0" borderId="0" xfId="0" applyFont="1"/>
    <xf numFmtId="0" fontId="4" fillId="9" borderId="0" xfId="0" applyFont="1" applyFill="1" applyAlignment="1">
      <alignment horizontal="left" vertical="center"/>
    </xf>
    <xf numFmtId="0" fontId="2" fillId="9" borderId="0" xfId="0" applyFont="1" applyFill="1"/>
    <xf numFmtId="0" fontId="27" fillId="0" borderId="0" xfId="0" applyFont="1" applyAlignment="1">
      <alignment horizontal="center" vertical="center"/>
    </xf>
    <xf numFmtId="0" fontId="2" fillId="0" borderId="0" xfId="0" applyFont="1" applyAlignment="1">
      <alignment horizontal="left"/>
    </xf>
    <xf numFmtId="0" fontId="4" fillId="0" borderId="2" xfId="0" applyFont="1" applyBorder="1" applyAlignment="1">
      <alignment horizontal="left" vertical="center"/>
    </xf>
    <xf numFmtId="0" fontId="2" fillId="0" borderId="2" xfId="0" applyFont="1" applyBorder="1"/>
    <xf numFmtId="164" fontId="28" fillId="8" borderId="6" xfId="2" applyNumberFormat="1" applyFont="1" applyAlignment="1">
      <alignment vertical="center"/>
    </xf>
    <xf numFmtId="0" fontId="4" fillId="0" borderId="0" xfId="0" applyFont="1" applyAlignment="1">
      <alignment vertical="top"/>
    </xf>
    <xf numFmtId="1" fontId="26" fillId="7" borderId="6" xfId="1" applyNumberFormat="1" applyFont="1"/>
    <xf numFmtId="9" fontId="26" fillId="14" borderId="6" xfId="5" applyNumberFormat="1" applyFont="1" applyFill="1" applyBorder="1"/>
    <xf numFmtId="0" fontId="26" fillId="7" borderId="28" xfId="1" applyFont="1" applyBorder="1"/>
    <xf numFmtId="0" fontId="24" fillId="0" borderId="0" xfId="0" applyFont="1" applyAlignment="1">
      <alignment horizontal="left" vertical="center"/>
    </xf>
    <xf numFmtId="0" fontId="25" fillId="0" borderId="0" xfId="0" applyFont="1"/>
    <xf numFmtId="0" fontId="24" fillId="9" borderId="0" xfId="0" applyFont="1" applyFill="1" applyAlignment="1">
      <alignment horizontal="left" vertical="center"/>
    </xf>
    <xf numFmtId="0" fontId="25" fillId="9" borderId="0" xfId="0" applyFont="1" applyFill="1"/>
    <xf numFmtId="0" fontId="29" fillId="7" borderId="6" xfId="1" applyFont="1" applyAlignment="1">
      <alignment horizontal="left" vertical="center"/>
    </xf>
    <xf numFmtId="0" fontId="30" fillId="0" borderId="0" xfId="0" applyFont="1" applyAlignment="1">
      <alignment horizontal="center" vertical="center"/>
    </xf>
    <xf numFmtId="0" fontId="25" fillId="0" borderId="0" xfId="0" applyFont="1" applyAlignment="1">
      <alignment horizontal="left"/>
    </xf>
    <xf numFmtId="0" fontId="29" fillId="7" borderId="6" xfId="1" applyNumberFormat="1" applyFont="1" applyAlignment="1">
      <alignment horizontal="left" vertical="top" wrapText="1"/>
    </xf>
    <xf numFmtId="0" fontId="4" fillId="9" borderId="0" xfId="0" applyFont="1" applyFill="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2" fillId="0" borderId="0" xfId="0" applyFont="1" applyAlignment="1">
      <alignment horizontal="center"/>
    </xf>
    <xf numFmtId="0" fontId="11" fillId="17" borderId="33" xfId="0" applyFont="1" applyFill="1" applyBorder="1" applyAlignment="1">
      <alignment horizontal="left"/>
    </xf>
    <xf numFmtId="0" fontId="11" fillId="17" borderId="34" xfId="0" applyFont="1" applyFill="1" applyBorder="1" applyAlignment="1">
      <alignment wrapText="1"/>
    </xf>
    <xf numFmtId="0" fontId="0" fillId="19" borderId="35" xfId="0" applyFill="1" applyBorder="1" applyAlignment="1">
      <alignment horizontal="center"/>
    </xf>
    <xf numFmtId="0" fontId="9" fillId="9" borderId="35" xfId="1" applyNumberFormat="1" applyFont="1" applyFill="1" applyBorder="1" applyAlignment="1">
      <alignment horizontal="left" vertical="top" wrapText="1"/>
    </xf>
    <xf numFmtId="0" fontId="9" fillId="9" borderId="35" xfId="0" applyFont="1" applyFill="1" applyBorder="1" applyAlignment="1">
      <alignment wrapText="1"/>
    </xf>
    <xf numFmtId="0" fontId="31" fillId="9" borderId="35" xfId="0" applyFont="1" applyFill="1" applyBorder="1" applyAlignment="1">
      <alignment wrapText="1"/>
    </xf>
    <xf numFmtId="0" fontId="8" fillId="9" borderId="35" xfId="1" applyNumberFormat="1" applyFont="1" applyFill="1" applyBorder="1" applyAlignment="1">
      <alignment horizontal="left" vertical="top" wrapText="1"/>
    </xf>
    <xf numFmtId="0" fontId="20" fillId="9" borderId="35" xfId="0" applyFont="1" applyFill="1" applyBorder="1" applyAlignment="1">
      <alignment horizontal="left" vertical="center" wrapText="1"/>
    </xf>
    <xf numFmtId="0" fontId="20" fillId="9" borderId="35" xfId="0" applyFont="1" applyFill="1" applyBorder="1" applyAlignment="1">
      <alignment wrapText="1"/>
    </xf>
    <xf numFmtId="0" fontId="32" fillId="9" borderId="35" xfId="0" applyFont="1" applyFill="1" applyBorder="1" applyAlignment="1">
      <alignment wrapText="1"/>
    </xf>
    <xf numFmtId="0" fontId="35" fillId="9" borderId="35" xfId="0" applyFont="1" applyFill="1" applyBorder="1" applyAlignment="1">
      <alignment wrapText="1"/>
    </xf>
    <xf numFmtId="0" fontId="36" fillId="9" borderId="35" xfId="0" applyFont="1" applyFill="1" applyBorder="1" applyAlignment="1">
      <alignment vertical="center" wrapText="1"/>
    </xf>
    <xf numFmtId="0" fontId="0" fillId="19" borderId="36" xfId="0" applyFill="1" applyBorder="1" applyAlignment="1">
      <alignment horizontal="center"/>
    </xf>
    <xf numFmtId="0" fontId="0" fillId="0" borderId="37" xfId="0" applyBorder="1" applyAlignment="1">
      <alignment wrapText="1"/>
    </xf>
    <xf numFmtId="0" fontId="6" fillId="0" borderId="0" xfId="0" applyFont="1" applyAlignment="1">
      <alignment horizontal="center"/>
    </xf>
    <xf numFmtId="0" fontId="37" fillId="0" borderId="0" xfId="0" applyFont="1" applyAlignment="1">
      <alignment horizontal="center"/>
    </xf>
    <xf numFmtId="0" fontId="3" fillId="0" borderId="0" xfId="0" applyFont="1"/>
    <xf numFmtId="165" fontId="0" fillId="14" borderId="0" xfId="4" applyNumberFormat="1" applyFont="1" applyFill="1"/>
    <xf numFmtId="167" fontId="5" fillId="7" borderId="6" xfId="1" applyNumberFormat="1" applyFont="1" applyAlignment="1">
      <alignment horizontal="center" vertical="center"/>
    </xf>
    <xf numFmtId="8" fontId="0" fillId="9" borderId="25" xfId="0" applyNumberFormat="1" applyFill="1" applyBorder="1" applyAlignment="1">
      <alignment horizontal="center" vertical="center" wrapText="1"/>
    </xf>
    <xf numFmtId="0" fontId="5" fillId="3" borderId="0" xfId="0" applyFont="1" applyFill="1"/>
    <xf numFmtId="0" fontId="5" fillId="3" borderId="0" xfId="0" applyFont="1" applyFill="1" applyBorder="1" applyAlignment="1">
      <alignment horizontal="center" vertical="center"/>
    </xf>
    <xf numFmtId="0" fontId="5" fillId="3" borderId="0" xfId="0" applyFont="1" applyFill="1" applyAlignment="1">
      <alignment horizontal="center" vertical="center"/>
    </xf>
    <xf numFmtId="0" fontId="5" fillId="3" borderId="0" xfId="0" applyFont="1" applyFill="1" applyBorder="1" applyAlignment="1">
      <alignment horizontal="left" vertical="center"/>
    </xf>
    <xf numFmtId="0" fontId="40" fillId="0" borderId="0" xfId="0" applyFont="1"/>
    <xf numFmtId="0" fontId="20" fillId="0" borderId="0" xfId="0" applyFont="1" applyAlignment="1">
      <alignment horizontal="left" vertical="center"/>
    </xf>
    <xf numFmtId="0" fontId="0" fillId="3" borderId="0" xfId="0" quotePrefix="1" applyFill="1"/>
    <xf numFmtId="0" fontId="9" fillId="3" borderId="0" xfId="0" applyFont="1" applyFill="1"/>
    <xf numFmtId="0" fontId="39" fillId="3" borderId="0" xfId="0" applyFont="1" applyFill="1"/>
    <xf numFmtId="0" fontId="41" fillId="0" borderId="0" xfId="0" applyFont="1" applyAlignment="1">
      <alignment horizontal="left"/>
    </xf>
    <xf numFmtId="165" fontId="42" fillId="0" borderId="0" xfId="4" applyNumberFormat="1" applyFont="1"/>
    <xf numFmtId="0" fontId="43" fillId="0" borderId="0" xfId="0" applyFont="1"/>
    <xf numFmtId="8" fontId="9" fillId="9" borderId="15" xfId="0" applyNumberFormat="1"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20" xfId="0" applyFont="1" applyFill="1" applyBorder="1" applyAlignment="1">
      <alignment horizontal="center" vertical="center" wrapText="1"/>
    </xf>
    <xf numFmtId="166" fontId="44" fillId="8" borderId="21" xfId="4" applyNumberFormat="1" applyFont="1" applyFill="1" applyBorder="1" applyAlignment="1">
      <alignment horizontal="center" vertical="center"/>
    </xf>
    <xf numFmtId="3" fontId="5" fillId="7" borderId="6" xfId="1" applyNumberFormat="1" applyFont="1" applyAlignment="1">
      <alignment horizontal="center" vertical="center"/>
    </xf>
    <xf numFmtId="0" fontId="17" fillId="0" borderId="0" xfId="0" applyFont="1" applyBorder="1" applyAlignment="1">
      <alignment vertical="center" shrinkToFit="1"/>
    </xf>
    <xf numFmtId="0" fontId="0" fillId="4" borderId="0" xfId="0" applyFill="1" applyAlignment="1">
      <alignment horizontal="center"/>
    </xf>
    <xf numFmtId="0" fontId="20" fillId="0" borderId="0" xfId="0" applyFont="1" applyAlignment="1">
      <alignment horizontal="center" vertical="center" wrapText="1"/>
    </xf>
    <xf numFmtId="0" fontId="0" fillId="0" borderId="0" xfId="0" applyAlignment="1">
      <alignment horizontal="center"/>
    </xf>
    <xf numFmtId="0" fontId="23" fillId="0" borderId="0" xfId="0" applyFont="1" applyAlignment="1">
      <alignment horizontal="center" wrapText="1"/>
    </xf>
    <xf numFmtId="0" fontId="0" fillId="5" borderId="0" xfId="0" applyFill="1" applyAlignment="1">
      <alignment horizont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8" fillId="9" borderId="16" xfId="0" applyFont="1" applyFill="1" applyBorder="1" applyAlignment="1">
      <alignment horizontal="center"/>
    </xf>
    <xf numFmtId="0" fontId="8" fillId="9" borderId="17" xfId="0" applyFont="1" applyFill="1" applyBorder="1" applyAlignment="1">
      <alignment horizontal="center"/>
    </xf>
    <xf numFmtId="0" fontId="11" fillId="12" borderId="22" xfId="3" applyFont="1" applyFill="1" applyBorder="1" applyAlignment="1">
      <alignment horizontal="center"/>
    </xf>
    <xf numFmtId="0" fontId="11" fillId="12" borderId="23" xfId="3" applyFont="1" applyFill="1" applyBorder="1" applyAlignment="1">
      <alignment horizontal="center"/>
    </xf>
    <xf numFmtId="0" fontId="8" fillId="9" borderId="18" xfId="0" applyFont="1" applyFill="1" applyBorder="1" applyAlignment="1">
      <alignment horizontal="center"/>
    </xf>
    <xf numFmtId="0" fontId="6" fillId="9" borderId="16" xfId="0" applyFont="1" applyFill="1" applyBorder="1" applyAlignment="1">
      <alignment horizontal="center"/>
    </xf>
    <xf numFmtId="0" fontId="6" fillId="9" borderId="17" xfId="0" applyFont="1" applyFill="1" applyBorder="1" applyAlignment="1">
      <alignment horizontal="center"/>
    </xf>
    <xf numFmtId="0" fontId="6" fillId="9" borderId="18" xfId="0" applyFont="1" applyFill="1" applyBorder="1" applyAlignment="1">
      <alignment horizontal="center"/>
    </xf>
    <xf numFmtId="0" fontId="7" fillId="17" borderId="31" xfId="0" applyFont="1" applyFill="1" applyBorder="1" applyAlignment="1">
      <alignment horizontal="center"/>
    </xf>
    <xf numFmtId="0" fontId="7" fillId="17" borderId="32" xfId="0" applyFont="1" applyFill="1" applyBorder="1" applyAlignment="1">
      <alignment horizontal="center"/>
    </xf>
    <xf numFmtId="0" fontId="8" fillId="0" borderId="0" xfId="0" applyFont="1" applyAlignment="1">
      <alignment horizontal="center" vertical="center"/>
    </xf>
    <xf numFmtId="0" fontId="8" fillId="0" borderId="5" xfId="0" applyFont="1" applyBorder="1" applyAlignment="1">
      <alignment horizontal="center" vertical="center"/>
    </xf>
  </cellXfs>
  <cellStyles count="6">
    <cellStyle name="20% - Accent6" xfId="3" builtinId="50"/>
    <cellStyle name="Calculation" xfId="2" builtinId="22"/>
    <cellStyle name="Comma" xfId="4" builtinId="3"/>
    <cellStyle name="Input" xfId="1" builtinId="20"/>
    <cellStyle name="Normal" xfId="0" builtinId="0"/>
    <cellStyle name="Percent" xfId="5" builtinId="5"/>
  </cellStyles>
  <dxfs count="13">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0.34998626667073579"/>
        </patternFill>
      </fill>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3" tint="-0.499984740745262"/>
        </patternFill>
      </fill>
      <alignment horizontal="left" vertical="center" textRotation="0" wrapText="1" indent="0" justifyLastLine="0" shrinkToFit="0" readingOrder="0"/>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460375</xdr:colOff>
      <xdr:row>12</xdr:row>
      <xdr:rowOff>185734</xdr:rowOff>
    </xdr:from>
    <xdr:to>
      <xdr:col>3</xdr:col>
      <xdr:colOff>688975</xdr:colOff>
      <xdr:row>15</xdr:row>
      <xdr:rowOff>7934</xdr:rowOff>
    </xdr:to>
    <xdr:sp macro="" textlink="">
      <xdr:nvSpPr>
        <xdr:cNvPr id="7" name="TextBox 6">
          <a:extLst>
            <a:ext uri="{FF2B5EF4-FFF2-40B4-BE49-F238E27FC236}">
              <a16:creationId xmlns:a16="http://schemas.microsoft.com/office/drawing/2014/main" id="{886A914A-2467-43B9-99BD-27DFDFEE02D1}"/>
            </a:ext>
          </a:extLst>
        </xdr:cNvPr>
        <xdr:cNvSpPr txBox="1"/>
      </xdr:nvSpPr>
      <xdr:spPr>
        <a:xfrm>
          <a:off x="2155825" y="3748084"/>
          <a:ext cx="1343025" cy="39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400" b="1"/>
            <a:t>Ventilation</a:t>
          </a:r>
        </a:p>
      </xdr:txBody>
    </xdr:sp>
    <xdr:clientData/>
  </xdr:twoCellAnchor>
  <xdr:twoCellAnchor>
    <xdr:from>
      <xdr:col>5</xdr:col>
      <xdr:colOff>506413</xdr:colOff>
      <xdr:row>12</xdr:row>
      <xdr:rowOff>176209</xdr:rowOff>
    </xdr:from>
    <xdr:to>
      <xdr:col>6</xdr:col>
      <xdr:colOff>735013</xdr:colOff>
      <xdr:row>14</xdr:row>
      <xdr:rowOff>188909</xdr:rowOff>
    </xdr:to>
    <xdr:sp macro="" textlink="">
      <xdr:nvSpPr>
        <xdr:cNvPr id="10" name="TextBox 9">
          <a:extLst>
            <a:ext uri="{FF2B5EF4-FFF2-40B4-BE49-F238E27FC236}">
              <a16:creationId xmlns:a16="http://schemas.microsoft.com/office/drawing/2014/main" id="{D09E55CF-868D-493C-BD6A-12D041422ABF}"/>
            </a:ext>
          </a:extLst>
        </xdr:cNvPr>
        <xdr:cNvSpPr txBox="1"/>
      </xdr:nvSpPr>
      <xdr:spPr>
        <a:xfrm>
          <a:off x="5545138" y="3738559"/>
          <a:ext cx="1343025" cy="39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400" b="1"/>
            <a:t>Filtration</a:t>
          </a:r>
        </a:p>
      </xdr:txBody>
    </xdr:sp>
    <xdr:clientData/>
  </xdr:twoCellAnchor>
  <xdr:twoCellAnchor>
    <xdr:from>
      <xdr:col>2</xdr:col>
      <xdr:colOff>342900</xdr:colOff>
      <xdr:row>1</xdr:row>
      <xdr:rowOff>55564</xdr:rowOff>
    </xdr:from>
    <xdr:to>
      <xdr:col>7</xdr:col>
      <xdr:colOff>203201</xdr:colOff>
      <xdr:row>1</xdr:row>
      <xdr:rowOff>726281</xdr:rowOff>
    </xdr:to>
    <xdr:grpSp>
      <xdr:nvGrpSpPr>
        <xdr:cNvPr id="17" name="Group 16">
          <a:extLst>
            <a:ext uri="{FF2B5EF4-FFF2-40B4-BE49-F238E27FC236}">
              <a16:creationId xmlns:a16="http://schemas.microsoft.com/office/drawing/2014/main" id="{C3362751-C880-4DBF-B446-DB3ED3EC9C5C}"/>
            </a:ext>
            <a:ext uri="{C183D7F6-B498-43B3-948B-1728B52AA6E4}">
              <adec:decorative xmlns:adec="http://schemas.microsoft.com/office/drawing/2017/decorative" val="1"/>
            </a:ext>
          </a:extLst>
        </xdr:cNvPr>
        <xdr:cNvGrpSpPr/>
      </xdr:nvGrpSpPr>
      <xdr:grpSpPr>
        <a:xfrm>
          <a:off x="2057400" y="255589"/>
          <a:ext cx="5480051" cy="670717"/>
          <a:chOff x="2336185" y="239714"/>
          <a:chExt cx="4286476" cy="658324"/>
        </a:xfrm>
      </xdr:grpSpPr>
      <xdr:sp macro="" textlink="">
        <xdr:nvSpPr>
          <xdr:cNvPr id="18" name="TextBox 17">
            <a:extLst>
              <a:ext uri="{FF2B5EF4-FFF2-40B4-BE49-F238E27FC236}">
                <a16:creationId xmlns:a16="http://schemas.microsoft.com/office/drawing/2014/main" id="{35099957-76E7-4730-AC62-3EDE31F6C738}"/>
              </a:ext>
            </a:extLst>
          </xdr:cNvPr>
          <xdr:cNvSpPr txBox="1"/>
        </xdr:nvSpPr>
        <xdr:spPr>
          <a:xfrm>
            <a:off x="2336185" y="605882"/>
            <a:ext cx="4273551" cy="292156"/>
          </a:xfrm>
          <a:prstGeom prst="rect">
            <a:avLst/>
          </a:prstGeom>
          <a:solidFill>
            <a:schemeClr val="tx2">
              <a:lumMod val="60000"/>
              <a:lumOff val="4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all">
                <a:solidFill>
                  <a:schemeClr val="bg1"/>
                </a:solidFill>
                <a:latin typeface="+mn-lt"/>
              </a:rPr>
              <a:t>School</a:t>
            </a:r>
            <a:r>
              <a:rPr lang="en-CA" sz="1800" b="1" cap="all" baseline="0">
                <a:solidFill>
                  <a:schemeClr val="bg1"/>
                </a:solidFill>
                <a:latin typeface="+mn-lt"/>
              </a:rPr>
              <a:t> Board Ventilation Profile</a:t>
            </a:r>
            <a:endParaRPr lang="en-CA" sz="1800" b="1" cap="all">
              <a:solidFill>
                <a:srgbClr val="FF0000"/>
              </a:solidFill>
              <a:latin typeface="+mn-lt"/>
            </a:endParaRPr>
          </a:p>
        </xdr:txBody>
      </xdr:sp>
      <xdr:sp macro="" textlink="'4. Board Level Worksheet'!$C$5">
        <xdr:nvSpPr>
          <xdr:cNvPr id="19" name="TextBox 18">
            <a:extLst>
              <a:ext uri="{FF2B5EF4-FFF2-40B4-BE49-F238E27FC236}">
                <a16:creationId xmlns:a16="http://schemas.microsoft.com/office/drawing/2014/main" id="{CECA79BC-3E0D-4278-8FF4-9F00FA5EE97F}"/>
              </a:ext>
            </a:extLst>
          </xdr:cNvPr>
          <xdr:cNvSpPr txBox="1"/>
        </xdr:nvSpPr>
        <xdr:spPr>
          <a:xfrm>
            <a:off x="2374161" y="239714"/>
            <a:ext cx="4248500" cy="419100"/>
          </a:xfrm>
          <a:prstGeom prst="rect">
            <a:avLst/>
          </a:prstGeom>
          <a:solidFill>
            <a:schemeClr val="tx2">
              <a:lumMod val="60000"/>
              <a:lumOff val="4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EA6465F3-455C-42D7-9642-DFF01C0F3E93}" type="TxLink">
              <a:rPr lang="en-US" sz="1800" b="1" i="0" u="none" strike="noStrike" cap="all">
                <a:solidFill>
                  <a:schemeClr val="bg1"/>
                </a:solidFill>
                <a:latin typeface="+mn-lt"/>
                <a:ea typeface="+mn-ea"/>
                <a:cs typeface="Calibri"/>
              </a:rPr>
              <a:pPr marL="0" indent="0" algn="ctr"/>
              <a:t>Northeastern Catholic District School Board</a:t>
            </a:fld>
            <a:endParaRPr lang="en-CA" sz="1800" b="1" cap="all">
              <a:solidFill>
                <a:schemeClr val="bg1"/>
              </a:solidFill>
              <a:latin typeface="+mn-lt"/>
              <a:ea typeface="+mn-ea"/>
              <a:cs typeface="+mn-cs"/>
            </a:endParaRPr>
          </a:p>
        </xdr:txBody>
      </xdr:sp>
    </xdr:grpSp>
    <xdr:clientData/>
  </xdr:twoCellAnchor>
  <xdr:twoCellAnchor editAs="oneCell">
    <xdr:from>
      <xdr:col>1</xdr:col>
      <xdr:colOff>48419</xdr:colOff>
      <xdr:row>1</xdr:row>
      <xdr:rowOff>30162</xdr:rowOff>
    </xdr:from>
    <xdr:to>
      <xdr:col>1</xdr:col>
      <xdr:colOff>744538</xdr:colOff>
      <xdr:row>1</xdr:row>
      <xdr:rowOff>726281</xdr:rowOff>
    </xdr:to>
    <xdr:pic>
      <xdr:nvPicPr>
        <xdr:cNvPr id="24" name="Graphic 23" descr="Checklist">
          <a:extLst>
            <a:ext uri="{FF2B5EF4-FFF2-40B4-BE49-F238E27FC236}">
              <a16:creationId xmlns:a16="http://schemas.microsoft.com/office/drawing/2014/main" id="{EA6F82F3-5A82-4327-AFA4-0CA15275FEF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 r="-2752"/>
        <a:stretch/>
      </xdr:blipFill>
      <xdr:spPr>
        <a:xfrm>
          <a:off x="631825" y="220662"/>
          <a:ext cx="696119" cy="696119"/>
        </a:xfrm>
        <a:prstGeom prst="rect">
          <a:avLst/>
        </a:prstGeom>
      </xdr:spPr>
    </xdr:pic>
    <xdr:clientData/>
  </xdr:twoCellAnchor>
  <xdr:twoCellAnchor>
    <xdr:from>
      <xdr:col>0</xdr:col>
      <xdr:colOff>552450</xdr:colOff>
      <xdr:row>6</xdr:row>
      <xdr:rowOff>152399</xdr:rowOff>
    </xdr:from>
    <xdr:to>
      <xdr:col>8</xdr:col>
      <xdr:colOff>57150</xdr:colOff>
      <xdr:row>35</xdr:row>
      <xdr:rowOff>180974</xdr:rowOff>
    </xdr:to>
    <xdr:grpSp>
      <xdr:nvGrpSpPr>
        <xdr:cNvPr id="4" name="Group 3">
          <a:extLst>
            <a:ext uri="{FF2B5EF4-FFF2-40B4-BE49-F238E27FC236}">
              <a16:creationId xmlns:a16="http://schemas.microsoft.com/office/drawing/2014/main" id="{A5253C3C-2DC1-4FE8-81E6-FAA48CDFBAE5}"/>
            </a:ext>
          </a:extLst>
        </xdr:cNvPr>
        <xdr:cNvGrpSpPr/>
      </xdr:nvGrpSpPr>
      <xdr:grpSpPr>
        <a:xfrm>
          <a:off x="552450" y="2628899"/>
          <a:ext cx="7962900" cy="5943600"/>
          <a:chOff x="552450" y="2381249"/>
          <a:chExt cx="7962900" cy="5943600"/>
        </a:xfrm>
      </xdr:grpSpPr>
      <xdr:sp macro="" textlink="">
        <xdr:nvSpPr>
          <xdr:cNvPr id="15" name="TextBox 14">
            <a:extLst>
              <a:ext uri="{FF2B5EF4-FFF2-40B4-BE49-F238E27FC236}">
                <a16:creationId xmlns:a16="http://schemas.microsoft.com/office/drawing/2014/main" id="{D139C2A8-6180-4ABA-B942-52FE9C15BD97}"/>
              </a:ext>
              <a:ext uri="{C183D7F6-B498-43B3-948B-1728B52AA6E4}">
                <adec:decorative xmlns:adec="http://schemas.microsoft.com/office/drawing/2017/decorative" val="1"/>
              </a:ext>
            </a:extLst>
          </xdr:cNvPr>
          <xdr:cNvSpPr txBox="1"/>
        </xdr:nvSpPr>
        <xdr:spPr>
          <a:xfrm>
            <a:off x="552450" y="2381249"/>
            <a:ext cx="7962900" cy="5943600"/>
          </a:xfrm>
          <a:prstGeom prst="rect">
            <a:avLst/>
          </a:prstGeom>
          <a:solidFill>
            <a:schemeClr val="lt1"/>
          </a:solidFill>
          <a:ln w="22225" cap="flat" cmpd="sng" algn="ctr">
            <a:solidFill>
              <a:schemeClr val="accent3"/>
            </a:solidFill>
            <a:prstDash val="solid"/>
            <a:round/>
            <a:headEnd type="none" w="med" len="med"/>
            <a:tailEnd type="none" w="med" len="med"/>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accent3"/>
          </a:fontRef>
        </xdr:style>
        <xdr:txBody>
          <a:bodyPr vertOverflow="clip" horzOverflow="clip" wrap="square" rtlCol="0" anchor="t"/>
          <a:lstStyle/>
          <a:p>
            <a:endParaRPr lang="en-CA" sz="1100"/>
          </a:p>
        </xdr:txBody>
      </xdr:sp>
      <xdr:sp macro="" textlink="">
        <xdr:nvSpPr>
          <xdr:cNvPr id="3" name="Rectangle 2">
            <a:extLst>
              <a:ext uri="{FF2B5EF4-FFF2-40B4-BE49-F238E27FC236}">
                <a16:creationId xmlns:a16="http://schemas.microsoft.com/office/drawing/2014/main" id="{4C728A5B-617A-4541-A16F-4DD6EEDDA380}"/>
              </a:ext>
            </a:extLst>
          </xdr:cNvPr>
          <xdr:cNvSpPr/>
        </xdr:nvSpPr>
        <xdr:spPr>
          <a:xfrm>
            <a:off x="1253334" y="2452692"/>
            <a:ext cx="6633210" cy="450215"/>
          </a:xfrm>
          <a:prstGeom prst="rect">
            <a:avLst/>
          </a:prstGeom>
          <a:solidFill>
            <a:schemeClr val="accent1">
              <a:lumMod val="50000"/>
            </a:schemeClr>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solidFill>
                  <a:schemeClr val="bg1"/>
                </a:solidFill>
                <a:effectLst/>
                <a:ea typeface="Calibri" panose="020F0502020204030204" pitchFamily="34" charset="0"/>
                <a:cs typeface="Times New Roman" panose="02020603050405020304" pitchFamily="18" charset="0"/>
              </a:rPr>
              <a:t>Measures to optimize ventilation in schools</a:t>
            </a:r>
            <a:endParaRPr lang="en-CA" sz="1100">
              <a:solidFill>
                <a:schemeClr val="bg1"/>
              </a:solidFill>
              <a:effectLst/>
              <a:ea typeface="Calibri" panose="020F0502020204030204" pitchFamily="34" charset="0"/>
              <a:cs typeface="Times New Roman" panose="02020603050405020304" pitchFamily="18" charset="0"/>
            </a:endParaRPr>
          </a:p>
        </xdr:txBody>
      </xdr:sp>
      <xdr:cxnSp macro="">
        <xdr:nvCxnSpPr>
          <xdr:cNvPr id="5" name="Straight Connector 4">
            <a:extLst>
              <a:ext uri="{FF2B5EF4-FFF2-40B4-BE49-F238E27FC236}">
                <a16:creationId xmlns:a16="http://schemas.microsoft.com/office/drawing/2014/main" id="{21E6DD6D-951F-4C53-9D4F-32E53CB42F7C}"/>
              </a:ext>
              <a:ext uri="{C183D7F6-B498-43B3-948B-1728B52AA6E4}">
                <adec:decorative xmlns:adec="http://schemas.microsoft.com/office/drawing/2017/decorative" val="1"/>
              </a:ext>
            </a:extLst>
          </xdr:cNvPr>
          <xdr:cNvCxnSpPr/>
        </xdr:nvCxnSpPr>
        <xdr:spPr>
          <a:xfrm>
            <a:off x="4562872" y="3001745"/>
            <a:ext cx="6746" cy="212984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pic>
        <xdr:nvPicPr>
          <xdr:cNvPr id="6" name="Picture 5">
            <a:extLst>
              <a:ext uri="{FF2B5EF4-FFF2-40B4-BE49-F238E27FC236}">
                <a16:creationId xmlns:a16="http://schemas.microsoft.com/office/drawing/2014/main" id="{0D292A51-7F46-43B3-B01E-18D6612CDA0E}"/>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3"/>
          <a:srcRect l="5334" t="11002" r="3988" b="13322"/>
          <a:stretch/>
        </xdr:blipFill>
        <xdr:spPr>
          <a:xfrm>
            <a:off x="2418557" y="3218657"/>
            <a:ext cx="838966" cy="762000"/>
          </a:xfrm>
          <a:prstGeom prst="rect">
            <a:avLst/>
          </a:prstGeom>
        </xdr:spPr>
      </xdr:pic>
      <xdr:sp macro="" textlink="">
        <xdr:nvSpPr>
          <xdr:cNvPr id="8" name="TextBox 7">
            <a:extLst>
              <a:ext uri="{FF2B5EF4-FFF2-40B4-BE49-F238E27FC236}">
                <a16:creationId xmlns:a16="http://schemas.microsoft.com/office/drawing/2014/main" id="{F296007B-E067-4A66-9386-95BA03CADA2C}"/>
              </a:ext>
            </a:extLst>
          </xdr:cNvPr>
          <xdr:cNvSpPr txBox="1"/>
        </xdr:nvSpPr>
        <xdr:spPr>
          <a:xfrm>
            <a:off x="920750" y="4455318"/>
            <a:ext cx="3416300" cy="676800"/>
          </a:xfrm>
          <a:prstGeom prst="rect">
            <a:avLst/>
          </a:prstGeom>
          <a:solidFill>
            <a:schemeClr val="accent1">
              <a:lumMod val="20000"/>
              <a:lumOff val="80000"/>
            </a:schemeClr>
          </a:solidFill>
          <a:ln w="9525" cmpd="sng">
            <a:solidFill>
              <a:schemeClr val="accent1">
                <a:lumMod val="20000"/>
                <a:lumOff val="80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tx2"/>
                </a:solidFill>
              </a:rPr>
              <a:t>Ventilation:</a:t>
            </a:r>
            <a:r>
              <a:rPr lang="en-US" sz="1200" baseline="0">
                <a:solidFill>
                  <a:schemeClr val="tx2"/>
                </a:solidFill>
              </a:rPr>
              <a:t> </a:t>
            </a:r>
            <a:r>
              <a:rPr lang="en-US" sz="1200">
                <a:solidFill>
                  <a:schemeClr val="tx2"/>
                </a:solidFill>
              </a:rPr>
              <a:t>Increasing the flow of outdoor/fresh air for diluting the concentration of any infectious particles.</a:t>
            </a:r>
          </a:p>
        </xdr:txBody>
      </xdr:sp>
      <xdr:pic>
        <xdr:nvPicPr>
          <xdr:cNvPr id="9" name="Picture 8">
            <a:extLst>
              <a:ext uri="{FF2B5EF4-FFF2-40B4-BE49-F238E27FC236}">
                <a16:creationId xmlns:a16="http://schemas.microsoft.com/office/drawing/2014/main" id="{0595DB82-6084-4D69-8626-5FCD74410A2A}"/>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4"/>
          <a:srcRect l="24584" t="11707" r="13211" b="9911"/>
          <a:stretch/>
        </xdr:blipFill>
        <xdr:spPr>
          <a:xfrm>
            <a:off x="5867401" y="3247231"/>
            <a:ext cx="761999" cy="773433"/>
          </a:xfrm>
          <a:prstGeom prst="rect">
            <a:avLst/>
          </a:prstGeom>
        </xdr:spPr>
      </xdr:pic>
      <xdr:sp macro="" textlink="">
        <xdr:nvSpPr>
          <xdr:cNvPr id="11" name="TextBox 10">
            <a:extLst>
              <a:ext uri="{FF2B5EF4-FFF2-40B4-BE49-F238E27FC236}">
                <a16:creationId xmlns:a16="http://schemas.microsoft.com/office/drawing/2014/main" id="{F462A389-A2C4-4E6C-A0DE-F3E5D63EFDE0}"/>
              </a:ext>
            </a:extLst>
          </xdr:cNvPr>
          <xdr:cNvSpPr txBox="1"/>
        </xdr:nvSpPr>
        <xdr:spPr>
          <a:xfrm>
            <a:off x="4758531" y="4467224"/>
            <a:ext cx="3416300" cy="676275"/>
          </a:xfrm>
          <a:prstGeom prst="rect">
            <a:avLst/>
          </a:prstGeom>
          <a:solidFill>
            <a:schemeClr val="accent1">
              <a:lumMod val="20000"/>
              <a:lumOff val="80000"/>
            </a:schemeClr>
          </a:solidFill>
          <a:ln w="9525" cmpd="sng">
            <a:solidFill>
              <a:schemeClr val="accent1">
                <a:lumMod val="20000"/>
                <a:lumOff val="80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a:solidFill>
                  <a:schemeClr val="tx2"/>
                </a:solidFill>
                <a:effectLst/>
                <a:ea typeface="+mn-ea"/>
              </a:rPr>
              <a:t>Filtration: Involves the use of different types of fibrous media designed to remove particles from the airstream.</a:t>
            </a:r>
          </a:p>
        </xdr:txBody>
      </xdr:sp>
      <xdr:grpSp>
        <xdr:nvGrpSpPr>
          <xdr:cNvPr id="2" name="Group 1">
            <a:extLst>
              <a:ext uri="{FF2B5EF4-FFF2-40B4-BE49-F238E27FC236}">
                <a16:creationId xmlns:a16="http://schemas.microsoft.com/office/drawing/2014/main" id="{BACC1907-E475-4B4B-83E3-22886B753E57}"/>
              </a:ext>
            </a:extLst>
          </xdr:cNvPr>
          <xdr:cNvGrpSpPr/>
        </xdr:nvGrpSpPr>
        <xdr:grpSpPr>
          <a:xfrm>
            <a:off x="1029951" y="5468940"/>
            <a:ext cx="7070272" cy="2598735"/>
            <a:chOff x="1055351" y="5395915"/>
            <a:chExt cx="7375072" cy="2509835"/>
          </a:xfrm>
        </xdr:grpSpPr>
        <xdr:sp macro="" textlink="">
          <xdr:nvSpPr>
            <xdr:cNvPr id="12" name="Rectangle 11">
              <a:extLst>
                <a:ext uri="{FF2B5EF4-FFF2-40B4-BE49-F238E27FC236}">
                  <a16:creationId xmlns:a16="http://schemas.microsoft.com/office/drawing/2014/main" id="{6F098B0E-1640-4B01-BFBB-F4DDAA4AA609}"/>
                </a:ext>
              </a:extLst>
            </xdr:cNvPr>
            <xdr:cNvSpPr/>
          </xdr:nvSpPr>
          <xdr:spPr>
            <a:xfrm>
              <a:off x="1055351" y="5603897"/>
              <a:ext cx="7375072" cy="2301853"/>
            </a:xfrm>
            <a:prstGeom prst="rect">
              <a:avLst/>
            </a:prstGeom>
            <a:solidFill>
              <a:schemeClr val="bg1"/>
            </a:solidFill>
            <a:ln w="22225">
              <a:solidFill>
                <a:schemeClr val="bg1">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sp macro="" textlink="">
          <xdr:nvSpPr>
            <xdr:cNvPr id="13" name="Rectangle 12">
              <a:extLst>
                <a:ext uri="{FF2B5EF4-FFF2-40B4-BE49-F238E27FC236}">
                  <a16:creationId xmlns:a16="http://schemas.microsoft.com/office/drawing/2014/main" id="{BF9282B8-1301-465F-815D-E16F0BCA4FBB}"/>
                </a:ext>
              </a:extLst>
            </xdr:cNvPr>
            <xdr:cNvSpPr/>
          </xdr:nvSpPr>
          <xdr:spPr>
            <a:xfrm>
              <a:off x="2175319" y="5395915"/>
              <a:ext cx="5306976" cy="347651"/>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SCHOOL Board Ventilation Strategy</a:t>
              </a:r>
              <a:endParaRPr lang="en-CA" sz="1100">
                <a:effectLst/>
                <a:ea typeface="Calibri" panose="020F0502020204030204" pitchFamily="34" charset="0"/>
                <a:cs typeface="Times New Roman" panose="02020603050405020304" pitchFamily="18" charset="0"/>
              </a:endParaRPr>
            </a:p>
          </xdr:txBody>
        </xdr:sp>
        <xdr:sp macro="" textlink="'4. Board Level Worksheet'!$C$8">
          <xdr:nvSpPr>
            <xdr:cNvPr id="23" name="TextBox 22">
              <a:extLst>
                <a:ext uri="{FF2B5EF4-FFF2-40B4-BE49-F238E27FC236}">
                  <a16:creationId xmlns:a16="http://schemas.microsoft.com/office/drawing/2014/main" id="{3A0BDAB4-FD40-4C3B-A8FE-FA6198569BCE}"/>
                </a:ext>
              </a:extLst>
            </xdr:cNvPr>
            <xdr:cNvSpPr txBox="1"/>
          </xdr:nvSpPr>
          <xdr:spPr>
            <a:xfrm>
              <a:off x="1214864" y="5800023"/>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3E6FA2A9-4517-4F2F-B35C-EC6509AA3838}"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Install HEPA units in classrooms</a:t>
              </a:fld>
              <a:endParaRPr lang="en-US" sz="1200">
                <a:solidFill>
                  <a:sysClr val="windowText" lastClr="000000"/>
                </a:solidFill>
              </a:endParaRPr>
            </a:p>
          </xdr:txBody>
        </xdr:sp>
        <xdr:sp macro="" textlink="'4. Board Level Worksheet'!$C$10">
          <xdr:nvSpPr>
            <xdr:cNvPr id="29" name="TextBox 28">
              <a:extLst>
                <a:ext uri="{FF2B5EF4-FFF2-40B4-BE49-F238E27FC236}">
                  <a16:creationId xmlns:a16="http://schemas.microsoft.com/office/drawing/2014/main" id="{4B5226C8-1A7E-4816-8F8C-876218F9948A}"/>
                </a:ext>
              </a:extLst>
            </xdr:cNvPr>
            <xdr:cNvSpPr txBox="1"/>
          </xdr:nvSpPr>
          <xdr:spPr>
            <a:xfrm>
              <a:off x="1214864" y="6838298"/>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B2F82698-EDB4-477E-AB4C-7575174C9B66}"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Increase ventilation before and after school</a:t>
              </a:fld>
              <a:endParaRPr lang="en-US" sz="1200">
                <a:solidFill>
                  <a:sysClr val="windowText" lastClr="000000"/>
                </a:solidFill>
              </a:endParaRPr>
            </a:p>
          </xdr:txBody>
        </xdr:sp>
        <xdr:sp macro="" textlink="'4. Board Level Worksheet'!$C$11">
          <xdr:nvSpPr>
            <xdr:cNvPr id="32" name="TextBox 31">
              <a:extLst>
                <a:ext uri="{FF2B5EF4-FFF2-40B4-BE49-F238E27FC236}">
                  <a16:creationId xmlns:a16="http://schemas.microsoft.com/office/drawing/2014/main" id="{C409DC04-1F4A-4E86-93BA-4814425B7D54}"/>
                </a:ext>
              </a:extLst>
            </xdr:cNvPr>
            <xdr:cNvSpPr txBox="1"/>
          </xdr:nvSpPr>
          <xdr:spPr>
            <a:xfrm>
              <a:off x="1214864" y="7317671"/>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B877D246-BF0E-47EE-B119-50FA40B6826E}"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Improve ventilation in schools with funding provided by capital</a:t>
              </a:fld>
              <a:endParaRPr lang="en-US" sz="1200">
                <a:solidFill>
                  <a:sysClr val="windowText" lastClr="000000"/>
                </a:solidFill>
              </a:endParaRPr>
            </a:p>
          </xdr:txBody>
        </xdr:sp>
        <xdr:sp macro="" textlink="'4. Board Level Worksheet'!$C$9">
          <xdr:nvSpPr>
            <xdr:cNvPr id="25" name="TextBox 24">
              <a:extLst>
                <a:ext uri="{FF2B5EF4-FFF2-40B4-BE49-F238E27FC236}">
                  <a16:creationId xmlns:a16="http://schemas.microsoft.com/office/drawing/2014/main" id="{BE976239-1C36-45D2-861A-ED2D6AA9558A}"/>
                </a:ext>
              </a:extLst>
            </xdr:cNvPr>
            <xdr:cNvSpPr txBox="1"/>
          </xdr:nvSpPr>
          <xdr:spPr>
            <a:xfrm>
              <a:off x="1214864" y="6265864"/>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01510CFA-31D4-4749-B132-0CA5E24D404B}"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Increase filter changes</a:t>
              </a:fld>
              <a:endParaRPr lang="en-US" sz="1200">
                <a:solidFill>
                  <a:sysClr val="windowText" lastClr="000000"/>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144695</xdr:colOff>
      <xdr:row>6</xdr:row>
      <xdr:rowOff>139061</xdr:rowOff>
    </xdr:from>
    <xdr:to>
      <xdr:col>14</xdr:col>
      <xdr:colOff>19197</xdr:colOff>
      <xdr:row>31</xdr:row>
      <xdr:rowOff>77677</xdr:rowOff>
    </xdr:to>
    <xdr:sp macro="" textlink="">
      <xdr:nvSpPr>
        <xdr:cNvPr id="3" name="Rectangle 2">
          <a:extLst>
            <a:ext uri="{FF2B5EF4-FFF2-40B4-BE49-F238E27FC236}">
              <a16:creationId xmlns:a16="http://schemas.microsoft.com/office/drawing/2014/main" id="{9C36CF3C-BEF0-45F1-BC02-8FB7CE87C1B4}"/>
            </a:ext>
            <a:ext uri="{C183D7F6-B498-43B3-948B-1728B52AA6E4}">
              <adec:decorative xmlns:adec="http://schemas.microsoft.com/office/drawing/2017/decorative" val="1"/>
            </a:ext>
          </a:extLst>
        </xdr:cNvPr>
        <xdr:cNvSpPr/>
      </xdr:nvSpPr>
      <xdr:spPr>
        <a:xfrm>
          <a:off x="399433" y="1357375"/>
          <a:ext cx="9122613" cy="4645738"/>
        </a:xfrm>
        <a:prstGeom prst="rect">
          <a:avLst/>
        </a:prstGeom>
        <a:solidFill>
          <a:schemeClr val="bg1">
            <a:lumMod val="95000"/>
          </a:schemeClr>
        </a:solidFill>
        <a:ln w="22225" cap="rnd">
          <a:solidFill>
            <a:schemeClr val="bg1">
              <a:lumMod val="85000"/>
            </a:schemeClr>
          </a:solidFill>
          <a:round/>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3173</xdr:colOff>
      <xdr:row>0</xdr:row>
      <xdr:rowOff>82550</xdr:rowOff>
    </xdr:from>
    <xdr:to>
      <xdr:col>14</xdr:col>
      <xdr:colOff>0</xdr:colOff>
      <xdr:row>4</xdr:row>
      <xdr:rowOff>31329</xdr:rowOff>
    </xdr:to>
    <xdr:grpSp>
      <xdr:nvGrpSpPr>
        <xdr:cNvPr id="4" name="Group 3" descr="decorative element">
          <a:extLst>
            <a:ext uri="{FF2B5EF4-FFF2-40B4-BE49-F238E27FC236}">
              <a16:creationId xmlns:a16="http://schemas.microsoft.com/office/drawing/2014/main" id="{B98C00F6-7C37-4AF3-8F6B-62ECDF236904}"/>
            </a:ext>
          </a:extLst>
        </xdr:cNvPr>
        <xdr:cNvGrpSpPr/>
      </xdr:nvGrpSpPr>
      <xdr:grpSpPr>
        <a:xfrm>
          <a:off x="257911" y="82550"/>
          <a:ext cx="9244938" cy="790523"/>
          <a:chOff x="-11209" y="81349"/>
          <a:chExt cx="6840014" cy="969508"/>
        </a:xfrm>
        <a:solidFill>
          <a:schemeClr val="tx2">
            <a:lumMod val="60000"/>
            <a:lumOff val="40000"/>
          </a:schemeClr>
        </a:solidFill>
      </xdr:grpSpPr>
      <xdr:sp macro="" textlink="">
        <xdr:nvSpPr>
          <xdr:cNvPr id="5" name="Rectangle 4">
            <a:extLst>
              <a:ext uri="{FF2B5EF4-FFF2-40B4-BE49-F238E27FC236}">
                <a16:creationId xmlns:a16="http://schemas.microsoft.com/office/drawing/2014/main" id="{18B30662-CB19-4F64-B715-A43436FBBABD}"/>
              </a:ext>
            </a:extLst>
          </xdr:cNvPr>
          <xdr:cNvSpPr/>
        </xdr:nvSpPr>
        <xdr:spPr>
          <a:xfrm>
            <a:off x="-11209" y="81349"/>
            <a:ext cx="6840014" cy="969508"/>
          </a:xfrm>
          <a:prstGeom prst="rect">
            <a:avLst/>
          </a:prstGeom>
          <a:gr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CA"/>
          </a:p>
        </xdr:txBody>
      </xdr:sp>
      <xdr:sp macro="" textlink="">
        <xdr:nvSpPr>
          <xdr:cNvPr id="6" name="Text Box 261">
            <a:extLst>
              <a:ext uri="{FF2B5EF4-FFF2-40B4-BE49-F238E27FC236}">
                <a16:creationId xmlns:a16="http://schemas.microsoft.com/office/drawing/2014/main" id="{135A8F8A-DA82-4DC7-B082-56797B7CE5AA}"/>
              </a:ext>
            </a:extLst>
          </xdr:cNvPr>
          <xdr:cNvSpPr txBox="1">
            <a:spLocks noChangeArrowheads="1"/>
          </xdr:cNvSpPr>
        </xdr:nvSpPr>
        <xdr:spPr bwMode="auto">
          <a:xfrm>
            <a:off x="1924831" y="571909"/>
            <a:ext cx="3055430" cy="413411"/>
          </a:xfrm>
          <a:prstGeom prst="rect">
            <a:avLst/>
          </a:prstGeom>
          <a:grp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en-US" sz="1800" b="1" kern="1400" spc="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School Board Ventilation </a:t>
            </a:r>
            <a:r>
              <a:rPr lang="en-US" sz="1800" b="1" kern="1400" cap="small" spc="0" baseline="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Profile</a:t>
            </a:r>
            <a:endParaRPr lang="en-CA" sz="1800" kern="1400" cap="small" spc="-50" baseline="0">
              <a:effectLst/>
              <a:latin typeface="Calibri Light" panose="020F0302020204030204" pitchFamily="34" charset="0"/>
              <a:ea typeface="Times New Roman" panose="02020603050405020304" pitchFamily="18" charset="0"/>
              <a:cs typeface="Times New Roman" panose="02020603050405020304" pitchFamily="18" charset="0"/>
            </a:endParaRPr>
          </a:p>
        </xdr:txBody>
      </xdr:sp>
    </xdr:grpSp>
    <xdr:clientData/>
  </xdr:twoCellAnchor>
  <xdr:twoCellAnchor editAs="oneCell">
    <xdr:from>
      <xdr:col>1</xdr:col>
      <xdr:colOff>47625</xdr:colOff>
      <xdr:row>0</xdr:row>
      <xdr:rowOff>142876</xdr:rowOff>
    </xdr:from>
    <xdr:to>
      <xdr:col>2</xdr:col>
      <xdr:colOff>49741</xdr:colOff>
      <xdr:row>3</xdr:row>
      <xdr:rowOff>217171</xdr:rowOff>
    </xdr:to>
    <xdr:pic>
      <xdr:nvPicPr>
        <xdr:cNvPr id="7" name="Graphic 20" descr="Checklist">
          <a:extLst>
            <a:ext uri="{FF2B5EF4-FFF2-40B4-BE49-F238E27FC236}">
              <a16:creationId xmlns:a16="http://schemas.microsoft.com/office/drawing/2014/main" id="{C96B1CA0-D4E0-43DE-8D5E-870C88C4BC26}"/>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25" y="142876"/>
          <a:ext cx="713316" cy="673100"/>
        </a:xfrm>
        <a:prstGeom prst="rect">
          <a:avLst/>
        </a:prstGeom>
      </xdr:spPr>
    </xdr:pic>
    <xdr:clientData/>
  </xdr:twoCellAnchor>
  <xdr:twoCellAnchor>
    <xdr:from>
      <xdr:col>4</xdr:col>
      <xdr:colOff>369186</xdr:colOff>
      <xdr:row>0</xdr:row>
      <xdr:rowOff>123825</xdr:rowOff>
    </xdr:from>
    <xdr:to>
      <xdr:col>11</xdr:col>
      <xdr:colOff>155058</xdr:colOff>
      <xdr:row>2</xdr:row>
      <xdr:rowOff>161925</xdr:rowOff>
    </xdr:to>
    <xdr:sp macro="" textlink="'4. Board Level Worksheet'!$C$5">
      <xdr:nvSpPr>
        <xdr:cNvPr id="8" name="TextBox 7">
          <a:extLst>
            <a:ext uri="{FF2B5EF4-FFF2-40B4-BE49-F238E27FC236}">
              <a16:creationId xmlns:a16="http://schemas.microsoft.com/office/drawing/2014/main" id="{1431A383-607D-4D6E-AA1E-AD58B665FD27}"/>
            </a:ext>
          </a:extLst>
        </xdr:cNvPr>
        <xdr:cNvSpPr txBox="1"/>
      </xdr:nvSpPr>
      <xdr:spPr>
        <a:xfrm>
          <a:off x="2894419" y="123825"/>
          <a:ext cx="5057848" cy="436821"/>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B9612543-D759-458D-95F1-F6FEDB4C3B96}" type="TxLink">
            <a:rPr lang="en-US" sz="1800" b="1" i="0" u="none" strike="noStrike" cap="small" baseline="0">
              <a:solidFill>
                <a:schemeClr val="bg1"/>
              </a:solidFill>
              <a:latin typeface="Calibri"/>
              <a:cs typeface="Calibri"/>
            </a:rPr>
            <a:pPr algn="ctr"/>
            <a:t>Northeastern Catholic District School Board</a:t>
          </a:fld>
          <a:endParaRPr lang="en-CA" sz="1800" b="1" cap="small" baseline="0">
            <a:solidFill>
              <a:schemeClr val="bg1"/>
            </a:solidFill>
          </a:endParaRPr>
        </a:p>
      </xdr:txBody>
    </xdr:sp>
    <xdr:clientData/>
  </xdr:twoCellAnchor>
  <xdr:twoCellAnchor>
    <xdr:from>
      <xdr:col>1</xdr:col>
      <xdr:colOff>366529</xdr:colOff>
      <xdr:row>9</xdr:row>
      <xdr:rowOff>149817</xdr:rowOff>
    </xdr:from>
    <xdr:to>
      <xdr:col>6</xdr:col>
      <xdr:colOff>435124</xdr:colOff>
      <xdr:row>12</xdr:row>
      <xdr:rowOff>73322</xdr:rowOff>
    </xdr:to>
    <xdr:grpSp>
      <xdr:nvGrpSpPr>
        <xdr:cNvPr id="15" name="Group 14">
          <a:extLst>
            <a:ext uri="{FF2B5EF4-FFF2-40B4-BE49-F238E27FC236}">
              <a16:creationId xmlns:a16="http://schemas.microsoft.com/office/drawing/2014/main" id="{60F96C20-FE2C-4CD3-9576-2F46F98CF8DE}"/>
            </a:ext>
            <a:ext uri="{C183D7F6-B498-43B3-948B-1728B52AA6E4}">
              <adec:decorative xmlns:adec="http://schemas.microsoft.com/office/drawing/2017/decorative" val="1"/>
            </a:ext>
          </a:extLst>
        </xdr:cNvPr>
        <xdr:cNvGrpSpPr/>
      </xdr:nvGrpSpPr>
      <xdr:grpSpPr>
        <a:xfrm>
          <a:off x="621267" y="1932986"/>
          <a:ext cx="3668159" cy="488359"/>
          <a:chOff x="2215892" y="1949450"/>
          <a:chExt cx="2756279" cy="1083945"/>
        </a:xfrm>
      </xdr:grpSpPr>
      <xdr:sp macro="" textlink="">
        <xdr:nvSpPr>
          <xdr:cNvPr id="11" name="Text Box 2">
            <a:extLst>
              <a:ext uri="{FF2B5EF4-FFF2-40B4-BE49-F238E27FC236}">
                <a16:creationId xmlns:a16="http://schemas.microsoft.com/office/drawing/2014/main" id="{D1B57B83-4833-42B0-8C5E-82F6EE2BBFB8}"/>
              </a:ext>
            </a:extLst>
          </xdr:cNvPr>
          <xdr:cNvSpPr txBox="1">
            <a:spLocks noChangeArrowheads="1"/>
          </xdr:cNvSpPr>
        </xdr:nvSpPr>
        <xdr:spPr bwMode="auto">
          <a:xfrm>
            <a:off x="2215892" y="1949450"/>
            <a:ext cx="2756279" cy="1083945"/>
          </a:xfrm>
          <a:prstGeom prst="rect">
            <a:avLst/>
          </a:prstGeom>
          <a:solidFill>
            <a:schemeClr val="tx2">
              <a:lumMod val="20000"/>
              <a:lumOff val="80000"/>
            </a:schemeClr>
          </a:solidFill>
          <a:ln w="9525">
            <a:solidFill>
              <a:schemeClr val="tx2"/>
            </a:solidFill>
            <a:miter lim="800000"/>
            <a:headEnd/>
            <a:tailEnd/>
          </a:ln>
        </xdr:spPr>
        <xdr:txBody>
          <a:bodyPr rot="0" vert="horz" wrap="square" lIns="91440" tIns="45720" rIns="91440" bIns="45720" anchor="ctr" anchorCtr="0">
            <a:noAutofit/>
          </a:bodyPr>
          <a:lstStyle/>
          <a:p>
            <a:pPr algn="ctr">
              <a:lnSpc>
                <a:spcPct val="107000"/>
              </a:lnSpc>
              <a:spcAft>
                <a:spcPts val="0"/>
              </a:spcAft>
            </a:pPr>
            <a:endParaRPr lang="en-CA" sz="1200" b="1">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ctr" defTabSz="914400" eaLnBrk="1" fontAlgn="auto" latinLnBrk="0" hangingPunct="1">
              <a:lnSpc>
                <a:spcPct val="107000"/>
              </a:lnSpc>
              <a:spcBef>
                <a:spcPts val="0"/>
              </a:spcBef>
              <a:spcAft>
                <a:spcPts val="0"/>
              </a:spcAft>
              <a:buClrTx/>
              <a:buSzTx/>
              <a:buFontTx/>
              <a:buNone/>
              <a:tabLst/>
              <a:defRPr/>
            </a:pPr>
            <a:endParaRPr lang="en-CA" sz="1200" b="1">
              <a:solidFill>
                <a:schemeClr val="tx2"/>
              </a:solidFill>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l" defTabSz="914400" eaLnBrk="1" fontAlgn="auto" latinLnBrk="0" hangingPunct="1">
              <a:lnSpc>
                <a:spcPct val="107000"/>
              </a:lnSpc>
              <a:spcBef>
                <a:spcPts val="0"/>
              </a:spcBef>
              <a:spcAft>
                <a:spcPts val="0"/>
              </a:spcAft>
              <a:buClrTx/>
              <a:buSzTx/>
              <a:buFontTx/>
              <a:buNone/>
              <a:tabLst/>
              <a:defRPr/>
            </a:pPr>
            <a:endParaRPr lang="en-CA" sz="1400" b="1">
              <a:solidFill>
                <a:schemeClr val="tx2">
                  <a:lumMod val="50000"/>
                </a:schemeClr>
              </a:solidFill>
              <a:effectLst/>
              <a:latin typeface="+mn-lt"/>
              <a:ea typeface="+mn-ea"/>
              <a:cs typeface="+mn-cs"/>
            </a:endParaRPr>
          </a:p>
          <a:p>
            <a:pPr marL="0" marR="0" lvl="0" indent="0" algn="l" defTabSz="914400" eaLnBrk="1" fontAlgn="auto" latinLnBrk="0" hangingPunct="1">
              <a:lnSpc>
                <a:spcPct val="107000"/>
              </a:lnSpc>
              <a:spcBef>
                <a:spcPts val="0"/>
              </a:spcBef>
              <a:spcAft>
                <a:spcPts val="0"/>
              </a:spcAft>
              <a:buClrTx/>
              <a:buSzTx/>
              <a:buFontTx/>
              <a:buNone/>
              <a:tabLst/>
              <a:defRPr/>
            </a:pPr>
            <a:r>
              <a:rPr lang="en-CA" sz="1400" b="1">
                <a:solidFill>
                  <a:schemeClr val="tx2">
                    <a:lumMod val="50000"/>
                  </a:schemeClr>
                </a:solidFill>
                <a:effectLst/>
                <a:latin typeface="+mn-lt"/>
                <a:ea typeface="+mn-ea"/>
                <a:cs typeface="+mn-cs"/>
              </a:rPr>
              <a:t>    Ventilation Funding*    |</a:t>
            </a:r>
          </a:p>
          <a:p>
            <a:pPr algn="ctr">
              <a:lnSpc>
                <a:spcPct val="107000"/>
              </a:lnSpc>
              <a:spcAft>
                <a:spcPts val="0"/>
              </a:spcAft>
            </a:pPr>
            <a:r>
              <a:rPr lang="en-CA" sz="1200">
                <a:effectLst/>
                <a:latin typeface="Calibri" panose="020F0502020204030204" pitchFamily="34" charset="0"/>
                <a:ea typeface="Century Gothic" panose="020B0502020202020204" pitchFamily="34" charset="0"/>
                <a:cs typeface="Calibri" panose="020F0502020204030204" pitchFamily="34" charset="0"/>
              </a:rPr>
              <a:t>            </a:t>
            </a:r>
          </a:p>
          <a:p>
            <a:pPr algn="ctr">
              <a:lnSpc>
                <a:spcPct val="107000"/>
              </a:lnSpc>
              <a:spcAft>
                <a:spcPts val="0"/>
              </a:spcAft>
            </a:pPr>
            <a:endParaRPr lang="en-CA" sz="1200">
              <a:effectLst/>
              <a:latin typeface="Calibri" panose="020F0502020204030204" pitchFamily="34" charset="0"/>
              <a:ea typeface="Century Gothic" panose="020B0502020202020204" pitchFamily="34" charset="0"/>
              <a:cs typeface="Calibri" panose="020F0502020204030204" pitchFamily="34" charset="0"/>
            </a:endParaRPr>
          </a:p>
          <a:p>
            <a:pPr algn="ctr">
              <a:lnSpc>
                <a:spcPct val="107000"/>
              </a:lnSpc>
              <a:spcAft>
                <a:spcPts val="0"/>
              </a:spcAft>
            </a:pPr>
            <a:r>
              <a:rPr lang="en-CA" sz="1100">
                <a:effectLst/>
                <a:latin typeface="Calibri" panose="020F0502020204030204" pitchFamily="34" charset="0"/>
                <a:ea typeface="Century Gothic" panose="020B0502020202020204" pitchFamily="34" charset="0"/>
                <a:cs typeface="Calibri" panose="020F0502020204030204" pitchFamily="34" charset="0"/>
              </a:rPr>
              <a:t> </a:t>
            </a:r>
            <a:endParaRPr lang="en-CA" sz="105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18">
        <xdr:nvSpPr>
          <xdr:cNvPr id="12" name="TextBox 11">
            <a:extLst>
              <a:ext uri="{FF2B5EF4-FFF2-40B4-BE49-F238E27FC236}">
                <a16:creationId xmlns:a16="http://schemas.microsoft.com/office/drawing/2014/main" id="{18D17B81-ECA9-4587-89CF-22B12639AF5D}"/>
              </a:ext>
            </a:extLst>
          </xdr:cNvPr>
          <xdr:cNvSpPr txBox="1"/>
        </xdr:nvSpPr>
        <xdr:spPr>
          <a:xfrm>
            <a:off x="3930391" y="2321354"/>
            <a:ext cx="683891" cy="392419"/>
          </a:xfrm>
          <a:prstGeom prst="rect">
            <a:avLst/>
          </a:prstGeom>
          <a:solidFill>
            <a:schemeClr val="tx2">
              <a:lumMod val="20000"/>
              <a:lumOff val="80000"/>
            </a:schemeClr>
          </a:solidFill>
          <a:ln w="9525" cmpd="sng">
            <a:solidFill>
              <a:schemeClr val="tx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5E61189-DCF6-4A08-A627-109BF2386859}" type="TxLink">
              <a:rPr lang="en-US" sz="1400" b="1" i="0" u="none" strike="noStrike">
                <a:solidFill>
                  <a:schemeClr val="tx2">
                    <a:lumMod val="50000"/>
                  </a:schemeClr>
                </a:solidFill>
                <a:latin typeface="Calibri"/>
                <a:cs typeface="Calibri"/>
              </a:rPr>
              <a:pPr algn="ctr"/>
              <a:t>$8,820,024.7M</a:t>
            </a:fld>
            <a:endParaRPr lang="en-CA" sz="1400" b="1">
              <a:solidFill>
                <a:schemeClr val="tx2">
                  <a:lumMod val="50000"/>
                </a:schemeClr>
              </a:solidFill>
            </a:endParaRPr>
          </a:p>
        </xdr:txBody>
      </xdr:sp>
    </xdr:grpSp>
    <xdr:clientData/>
  </xdr:twoCellAnchor>
  <xdr:twoCellAnchor>
    <xdr:from>
      <xdr:col>1</xdr:col>
      <xdr:colOff>275167</xdr:colOff>
      <xdr:row>14</xdr:row>
      <xdr:rowOff>50800</xdr:rowOff>
    </xdr:from>
    <xdr:to>
      <xdr:col>13</xdr:col>
      <xdr:colOff>428625</xdr:colOff>
      <xdr:row>14</xdr:row>
      <xdr:rowOff>69850</xdr:rowOff>
    </xdr:to>
    <xdr:cxnSp macro="">
      <xdr:nvCxnSpPr>
        <xdr:cNvPr id="24" name="Straight Connector 23">
          <a:extLst>
            <a:ext uri="{FF2B5EF4-FFF2-40B4-BE49-F238E27FC236}">
              <a16:creationId xmlns:a16="http://schemas.microsoft.com/office/drawing/2014/main" id="{0293ECBE-CB76-4108-AB3E-58446C2CC63A}"/>
            </a:ext>
            <a:ext uri="{C183D7F6-B498-43B3-948B-1728B52AA6E4}">
              <adec:decorative xmlns:adec="http://schemas.microsoft.com/office/drawing/2017/decorative" val="1"/>
            </a:ext>
          </a:extLst>
        </xdr:cNvPr>
        <xdr:cNvCxnSpPr/>
      </xdr:nvCxnSpPr>
      <xdr:spPr>
        <a:xfrm flipV="1">
          <a:off x="535517" y="2698750"/>
          <a:ext cx="9145058" cy="19050"/>
        </a:xfrm>
        <a:prstGeom prst="line">
          <a:avLst/>
        </a:prstGeom>
        <a:ln w="19050">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425524</xdr:colOff>
      <xdr:row>14</xdr:row>
      <xdr:rowOff>164066</xdr:rowOff>
    </xdr:from>
    <xdr:to>
      <xdr:col>6</xdr:col>
      <xdr:colOff>734163</xdr:colOff>
      <xdr:row>17</xdr:row>
      <xdr:rowOff>65643</xdr:rowOff>
    </xdr:to>
    <xdr:grpSp>
      <xdr:nvGrpSpPr>
        <xdr:cNvPr id="41" name="Group 40">
          <a:extLst>
            <a:ext uri="{FF2B5EF4-FFF2-40B4-BE49-F238E27FC236}">
              <a16:creationId xmlns:a16="http://schemas.microsoft.com/office/drawing/2014/main" id="{B4FA466A-7C58-4934-BC5F-CED10BB36F2E}"/>
            </a:ext>
            <a:ext uri="{C183D7F6-B498-43B3-948B-1728B52AA6E4}">
              <adec:decorative xmlns:adec="http://schemas.microsoft.com/office/drawing/2017/decorative" val="1"/>
            </a:ext>
          </a:extLst>
        </xdr:cNvPr>
        <xdr:cNvGrpSpPr/>
      </xdr:nvGrpSpPr>
      <xdr:grpSpPr>
        <a:xfrm>
          <a:off x="680262" y="2888659"/>
          <a:ext cx="3898678" cy="466432"/>
          <a:chOff x="-129072" y="-203481"/>
          <a:chExt cx="5101715" cy="386609"/>
        </a:xfrm>
      </xdr:grpSpPr>
      <xdr:sp macro="" textlink="'4. Board Level Worksheet'!$C$21">
        <xdr:nvSpPr>
          <xdr:cNvPr id="42" name="Arrow: Chevron 226">
            <a:extLst>
              <a:ext uri="{FF2B5EF4-FFF2-40B4-BE49-F238E27FC236}">
                <a16:creationId xmlns:a16="http://schemas.microsoft.com/office/drawing/2014/main" id="{E38E8E59-F94C-4BC2-AA3C-CD1BC10F4E68}"/>
              </a:ext>
            </a:extLst>
          </xdr:cNvPr>
          <xdr:cNvSpPr/>
        </xdr:nvSpPr>
        <xdr:spPr>
          <a:xfrm>
            <a:off x="-129072" y="-203481"/>
            <a:ext cx="1161649" cy="367968"/>
          </a:xfrm>
          <a:prstGeom prst="homePlate">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51712AC7-7DEA-411C-8BC9-F49C4EA59B2D}"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5</a:t>
            </a:fld>
            <a:endParaRPr lang="en-CA" sz="1800" b="1">
              <a:solidFill>
                <a:schemeClr val="bg1"/>
              </a:solidFill>
              <a:effectLst/>
              <a:ea typeface="Calibri" panose="020F0502020204030204" pitchFamily="34" charset="0"/>
              <a:cs typeface="Times New Roman" panose="02020603050405020304" pitchFamily="18" charset="0"/>
            </a:endParaRPr>
          </a:p>
        </xdr:txBody>
      </xdr:sp>
      <xdr:sp macro="" textlink="">
        <xdr:nvSpPr>
          <xdr:cNvPr id="43" name="Text Box 2">
            <a:extLst>
              <a:ext uri="{FF2B5EF4-FFF2-40B4-BE49-F238E27FC236}">
                <a16:creationId xmlns:a16="http://schemas.microsoft.com/office/drawing/2014/main" id="{EEDD666B-12FA-42C9-A2E0-F34DE7BFCB07}"/>
              </a:ext>
            </a:extLst>
          </xdr:cNvPr>
          <xdr:cNvSpPr txBox="1">
            <a:spLocks noChangeArrowheads="1"/>
          </xdr:cNvSpPr>
        </xdr:nvSpPr>
        <xdr:spPr bwMode="auto">
          <a:xfrm>
            <a:off x="1084069" y="-156597"/>
            <a:ext cx="3888574" cy="339725"/>
          </a:xfrm>
          <a:prstGeom prst="rect">
            <a:avLst/>
          </a:prstGeom>
          <a:solidFill>
            <a:schemeClr val="bg1">
              <a:lumMod val="95000"/>
            </a:schemeClr>
          </a:solidFill>
          <a:ln w="9525">
            <a:noFill/>
            <a:miter lim="800000"/>
            <a:headEnd/>
            <a:tailEnd/>
          </a:ln>
        </xdr:spPr>
        <xdr:txBody>
          <a:bodyPr rot="0" vert="horz" wrap="square" lIns="91440" tIns="45720" rIns="91440" bIns="45720" anchor="t" anchorCtr="0">
            <a:noAutofit/>
          </a:bodyPr>
          <a:lstStyle/>
          <a:p>
            <a:pPr>
              <a:lnSpc>
                <a:spcPct val="107000"/>
              </a:lnSpc>
              <a:spcAft>
                <a:spcPts val="0"/>
              </a:spcAft>
            </a:pPr>
            <a:r>
              <a:rPr lang="en-US" sz="1200" b="1">
                <a:solidFill>
                  <a:schemeClr val="tx1"/>
                </a:solidFill>
                <a:effectLst/>
                <a:latin typeface="Calibri" panose="020F0502020204030204" pitchFamily="34" charset="0"/>
                <a:ea typeface="Century Gothic" panose="020B0502020202020204" pitchFamily="34" charset="0"/>
                <a:cs typeface="Calibri" panose="020F0502020204030204" pitchFamily="34" charset="0"/>
              </a:rPr>
              <a:t>Ventilation projects completed</a:t>
            </a:r>
            <a:endParaRPr lang="en-CA" sz="1200" b="1">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2</xdr:col>
      <xdr:colOff>495300</xdr:colOff>
      <xdr:row>5</xdr:row>
      <xdr:rowOff>115707</xdr:rowOff>
    </xdr:from>
    <xdr:to>
      <xdr:col>12</xdr:col>
      <xdr:colOff>165100</xdr:colOff>
      <xdr:row>8</xdr:row>
      <xdr:rowOff>21162</xdr:rowOff>
    </xdr:to>
    <xdr:sp macro="" textlink="">
      <xdr:nvSpPr>
        <xdr:cNvPr id="9" name="Rectangle 8">
          <a:extLst>
            <a:ext uri="{FF2B5EF4-FFF2-40B4-BE49-F238E27FC236}">
              <a16:creationId xmlns:a16="http://schemas.microsoft.com/office/drawing/2014/main" id="{2AACD7C4-CC7F-4450-8416-6D00E47CEBCC}"/>
            </a:ext>
          </a:extLst>
        </xdr:cNvPr>
        <xdr:cNvSpPr/>
      </xdr:nvSpPr>
      <xdr:spPr>
        <a:xfrm>
          <a:off x="1102078" y="1032929"/>
          <a:ext cx="5737578" cy="45578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SCHOOL BOARD wide investments</a:t>
          </a:r>
          <a:endParaRPr lang="en-CA" sz="1100">
            <a:effectLst/>
            <a:ea typeface="Calibri" panose="020F0502020204030204" pitchFamily="34" charset="0"/>
            <a:cs typeface="Times New Roman" panose="02020603050405020304" pitchFamily="18" charset="0"/>
          </a:endParaRPr>
        </a:p>
      </xdr:txBody>
    </xdr:sp>
    <xdr:clientData/>
  </xdr:twoCellAnchor>
  <xdr:twoCellAnchor>
    <xdr:from>
      <xdr:col>7</xdr:col>
      <xdr:colOff>565705</xdr:colOff>
      <xdr:row>14</xdr:row>
      <xdr:rowOff>169862</xdr:rowOff>
    </xdr:from>
    <xdr:to>
      <xdr:col>13</xdr:col>
      <xdr:colOff>554035</xdr:colOff>
      <xdr:row>17</xdr:row>
      <xdr:rowOff>48362</xdr:rowOff>
    </xdr:to>
    <xdr:grpSp>
      <xdr:nvGrpSpPr>
        <xdr:cNvPr id="13" name="Group 12">
          <a:extLst>
            <a:ext uri="{FF2B5EF4-FFF2-40B4-BE49-F238E27FC236}">
              <a16:creationId xmlns:a16="http://schemas.microsoft.com/office/drawing/2014/main" id="{928DA23C-863C-44FB-82FD-1A71905F574C}"/>
            </a:ext>
            <a:ext uri="{C183D7F6-B498-43B3-948B-1728B52AA6E4}">
              <adec:decorative xmlns:adec="http://schemas.microsoft.com/office/drawing/2017/decorative" val="1"/>
            </a:ext>
          </a:extLst>
        </xdr:cNvPr>
        <xdr:cNvGrpSpPr/>
      </xdr:nvGrpSpPr>
      <xdr:grpSpPr>
        <a:xfrm>
          <a:off x="5139920" y="2894455"/>
          <a:ext cx="4307807" cy="443355"/>
          <a:chOff x="5652364" y="4097454"/>
          <a:chExt cx="4121056" cy="353267"/>
        </a:xfrm>
      </xdr:grpSpPr>
      <xdr:sp macro="" textlink="">
        <xdr:nvSpPr>
          <xdr:cNvPr id="65" name="Text Box 2">
            <a:extLst>
              <a:ext uri="{FF2B5EF4-FFF2-40B4-BE49-F238E27FC236}">
                <a16:creationId xmlns:a16="http://schemas.microsoft.com/office/drawing/2014/main" id="{117B1D00-29B2-48B1-BEF2-BDCBDA44A605}"/>
              </a:ext>
            </a:extLst>
          </xdr:cNvPr>
          <xdr:cNvSpPr txBox="1">
            <a:spLocks noChangeArrowheads="1"/>
          </xdr:cNvSpPr>
        </xdr:nvSpPr>
        <xdr:spPr bwMode="auto">
          <a:xfrm>
            <a:off x="6477147" y="4105813"/>
            <a:ext cx="3296273" cy="337156"/>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l">
              <a:lnSpc>
                <a:spcPct val="107000"/>
              </a:lnSpc>
              <a:spcAft>
                <a:spcPts val="0"/>
              </a:spcAft>
            </a:pPr>
            <a:r>
              <a:rPr lang="en-US" sz="1200" b="1">
                <a:effectLst/>
                <a:latin typeface="Calibri" panose="020F0502020204030204" pitchFamily="34" charset="0"/>
                <a:ea typeface="Century Gothic" panose="020B0502020202020204" pitchFamily="34" charset="0"/>
                <a:cs typeface="Calibri" panose="020F0502020204030204" pitchFamily="34" charset="0"/>
              </a:rPr>
              <a:t>Ventilation projects in progress / planned</a:t>
            </a:r>
            <a:endParaRPr lang="en-CA" sz="12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24">
        <xdr:nvSpPr>
          <xdr:cNvPr id="66" name="Arrow: Chevron 226">
            <a:extLst>
              <a:ext uri="{FF2B5EF4-FFF2-40B4-BE49-F238E27FC236}">
                <a16:creationId xmlns:a16="http://schemas.microsoft.com/office/drawing/2014/main" id="{15C25B7C-3211-4111-A9A0-C1EB27CF55C6}"/>
              </a:ext>
            </a:extLst>
          </xdr:cNvPr>
          <xdr:cNvSpPr/>
        </xdr:nvSpPr>
        <xdr:spPr>
          <a:xfrm>
            <a:off x="5652364" y="4097454"/>
            <a:ext cx="845954" cy="353267"/>
          </a:xfrm>
          <a:prstGeom prst="homePlat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4713F038-ABB2-47E9-95BD-CFF8DA47D490}"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10</a:t>
            </a:fld>
            <a:endParaRPr lang="en-CA" sz="1800" b="1">
              <a:solidFill>
                <a:schemeClr val="bg1"/>
              </a:solidFill>
              <a:effectLst/>
              <a:ea typeface="Calibri" panose="020F0502020204030204" pitchFamily="34" charset="0"/>
              <a:cs typeface="Times New Roman" panose="02020603050405020304" pitchFamily="18" charset="0"/>
            </a:endParaRPr>
          </a:p>
        </xdr:txBody>
      </xdr:sp>
    </xdr:grpSp>
    <xdr:clientData/>
  </xdr:twoCellAnchor>
  <xdr:twoCellAnchor>
    <xdr:from>
      <xdr:col>1</xdr:col>
      <xdr:colOff>487104</xdr:colOff>
      <xdr:row>9</xdr:row>
      <xdr:rowOff>87199</xdr:rowOff>
    </xdr:from>
    <xdr:to>
      <xdr:col>4</xdr:col>
      <xdr:colOff>210436</xdr:colOff>
      <xdr:row>10</xdr:row>
      <xdr:rowOff>55378</xdr:rowOff>
    </xdr:to>
    <xdr:sp macro="" textlink="">
      <xdr:nvSpPr>
        <xdr:cNvPr id="2" name="TextBox 1">
          <a:extLst>
            <a:ext uri="{FF2B5EF4-FFF2-40B4-BE49-F238E27FC236}">
              <a16:creationId xmlns:a16="http://schemas.microsoft.com/office/drawing/2014/main" id="{5851C3E9-6DFA-496C-AA90-4402C9B2977F}"/>
            </a:ext>
          </a:extLst>
        </xdr:cNvPr>
        <xdr:cNvSpPr txBox="1"/>
      </xdr:nvSpPr>
      <xdr:spPr>
        <a:xfrm>
          <a:off x="741842" y="1870368"/>
          <a:ext cx="1883071" cy="156463"/>
        </a:xfrm>
        <a:prstGeom prst="rect">
          <a:avLst/>
        </a:prstGeom>
        <a:solidFill>
          <a:schemeClr val="accen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050" b="1" baseline="0">
              <a:solidFill>
                <a:schemeClr val="bg1"/>
              </a:solidFill>
            </a:rPr>
            <a:t>2020-21/2021-22/2022-2023</a:t>
          </a:r>
          <a:endParaRPr lang="en-CA" sz="1050" b="1">
            <a:solidFill>
              <a:schemeClr val="bg1"/>
            </a:solidFill>
          </a:endParaRPr>
        </a:p>
      </xdr:txBody>
    </xdr:sp>
    <xdr:clientData/>
  </xdr:twoCellAnchor>
  <xdr:twoCellAnchor>
    <xdr:from>
      <xdr:col>1</xdr:col>
      <xdr:colOff>421922</xdr:colOff>
      <xdr:row>21</xdr:row>
      <xdr:rowOff>31751</xdr:rowOff>
    </xdr:from>
    <xdr:to>
      <xdr:col>13</xdr:col>
      <xdr:colOff>342900</xdr:colOff>
      <xdr:row>23</xdr:row>
      <xdr:rowOff>104775</xdr:rowOff>
    </xdr:to>
    <xdr:sp macro="" textlink="">
      <xdr:nvSpPr>
        <xdr:cNvPr id="36" name="Text Box 240">
          <a:extLst>
            <a:ext uri="{FF2B5EF4-FFF2-40B4-BE49-F238E27FC236}">
              <a16:creationId xmlns:a16="http://schemas.microsoft.com/office/drawing/2014/main" id="{1B9DE550-DDBF-4752-8F68-1E4D660508DB}"/>
            </a:ext>
          </a:extLst>
        </xdr:cNvPr>
        <xdr:cNvSpPr txBox="1"/>
      </xdr:nvSpPr>
      <xdr:spPr>
        <a:xfrm>
          <a:off x="669572" y="4098926"/>
          <a:ext cx="8493478" cy="45402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n-US" sz="1050" b="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Note: *This</a:t>
          </a:r>
          <a:r>
            <a:rPr lang="en-US" sz="1050" b="0" baseline="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 includes spending from dedicated ventilation programs, federal-provincial funding, provincial renewal funding and supplemental funding from other board sources.</a:t>
          </a:r>
          <a:endParaRPr lang="en-CA" sz="10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US" sz="14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rPr>
            <a:t> </a:t>
          </a:r>
          <a:endParaRPr lang="en-CA" sz="10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447675</xdr:colOff>
      <xdr:row>17</xdr:row>
      <xdr:rowOff>180975</xdr:rowOff>
    </xdr:from>
    <xdr:to>
      <xdr:col>2</xdr:col>
      <xdr:colOff>611546</xdr:colOff>
      <xdr:row>20</xdr:row>
      <xdr:rowOff>59742</xdr:rowOff>
    </xdr:to>
    <xdr:sp macro="" textlink="'4. Board Level Worksheet'!$C$22">
      <xdr:nvSpPr>
        <xdr:cNvPr id="34" name="Arrow: Chevron 226">
          <a:extLst>
            <a:ext uri="{FF2B5EF4-FFF2-40B4-BE49-F238E27FC236}">
              <a16:creationId xmlns:a16="http://schemas.microsoft.com/office/drawing/2014/main" id="{1BADF893-6C1C-4B73-8722-535CE8E3FCB0}"/>
            </a:ext>
          </a:extLst>
        </xdr:cNvPr>
        <xdr:cNvSpPr/>
      </xdr:nvSpPr>
      <xdr:spPr>
        <a:xfrm>
          <a:off x="704850" y="3505200"/>
          <a:ext cx="887771" cy="450267"/>
        </a:xfrm>
        <a:prstGeom prst="homePlate">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AC2AFE91-E269-4CC0-94B0-DD6743BFFE70}"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10</a:t>
          </a:fld>
          <a:endParaRPr lang="en-CA" sz="2400" b="1">
            <a:solidFill>
              <a:schemeClr val="bg1"/>
            </a:solidFill>
            <a:effectLst/>
            <a:ea typeface="Calibri" panose="020F0502020204030204" pitchFamily="34" charset="0"/>
            <a:cs typeface="Times New Roman" panose="02020603050405020304" pitchFamily="18" charset="0"/>
          </a:endParaRPr>
        </a:p>
      </xdr:txBody>
    </xdr:sp>
    <xdr:clientData/>
  </xdr:twoCellAnchor>
  <xdr:twoCellAnchor>
    <xdr:from>
      <xdr:col>2</xdr:col>
      <xdr:colOff>631848</xdr:colOff>
      <xdr:row>18</xdr:row>
      <xdr:rowOff>220</xdr:rowOff>
    </xdr:from>
    <xdr:to>
      <xdr:col>6</xdr:col>
      <xdr:colOff>708025</xdr:colOff>
      <xdr:row>20</xdr:row>
      <xdr:rowOff>34927</xdr:rowOff>
    </xdr:to>
    <xdr:sp macro="" textlink="">
      <xdr:nvSpPr>
        <xdr:cNvPr id="35" name="Text Box 2">
          <a:extLst>
            <a:ext uri="{FF2B5EF4-FFF2-40B4-BE49-F238E27FC236}">
              <a16:creationId xmlns:a16="http://schemas.microsoft.com/office/drawing/2014/main" id="{351C3844-55D9-4188-BA47-8F8464FBD65D}"/>
            </a:ext>
          </a:extLst>
        </xdr:cNvPr>
        <xdr:cNvSpPr txBox="1">
          <a:spLocks noChangeArrowheads="1"/>
        </xdr:cNvSpPr>
      </xdr:nvSpPr>
      <xdr:spPr bwMode="auto">
        <a:xfrm>
          <a:off x="1612923" y="3514945"/>
          <a:ext cx="2971777" cy="415707"/>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l">
            <a:lnSpc>
              <a:spcPct val="107000"/>
            </a:lnSpc>
            <a:spcAft>
              <a:spcPts val="0"/>
            </a:spcAft>
          </a:pPr>
          <a:r>
            <a:rPr lang="en-US" sz="1200" b="1">
              <a:solidFill>
                <a:schemeClr val="tx1"/>
              </a:solidFill>
              <a:effectLst/>
              <a:latin typeface="Calibri" panose="020F0502020204030204" pitchFamily="34" charset="0"/>
              <a:ea typeface="Century Gothic" panose="020B0502020202020204" pitchFamily="34" charset="0"/>
              <a:cs typeface="Calibri" panose="020F0502020204030204" pitchFamily="34" charset="0"/>
            </a:rPr>
            <a:t>Schools</a:t>
          </a:r>
          <a:r>
            <a:rPr lang="en-US" sz="1200" b="1" baseline="0">
              <a:solidFill>
                <a:schemeClr val="tx1"/>
              </a:solidFill>
              <a:effectLst/>
              <a:latin typeface="Calibri" panose="020F0502020204030204" pitchFamily="34" charset="0"/>
              <a:ea typeface="Century Gothic" panose="020B0502020202020204" pitchFamily="34" charset="0"/>
              <a:cs typeface="Calibri" panose="020F0502020204030204" pitchFamily="34" charset="0"/>
            </a:rPr>
            <a:t> receiving an investment, </a:t>
          </a:r>
          <a:r>
            <a:rPr lang="en-US" sz="1200" b="1" baseline="0">
              <a:effectLst/>
              <a:latin typeface="+mn-lt"/>
              <a:ea typeface="+mn-ea"/>
              <a:cs typeface="+mn-cs"/>
            </a:rPr>
            <a:t>which is  </a:t>
          </a:r>
          <a:r>
            <a:rPr lang="en-US" sz="1200" b="1" baseline="0">
              <a:solidFill>
                <a:srgbClr val="FF0000"/>
              </a:solidFill>
              <a:effectLst/>
              <a:latin typeface="+mn-lt"/>
              <a:ea typeface="+mn-ea"/>
              <a:cs typeface="+mn-cs"/>
            </a:rPr>
            <a:t>  </a:t>
          </a:r>
          <a:r>
            <a:rPr lang="en-US" sz="1200" b="1" baseline="0">
              <a:effectLst/>
              <a:latin typeface="+mn-lt"/>
              <a:ea typeface="+mn-ea"/>
              <a:cs typeface="+mn-cs"/>
            </a:rPr>
            <a:t>       of total schools in the board.</a:t>
          </a:r>
          <a:endParaRPr lang="en-CA" sz="1200" b="1">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7</xdr:col>
      <xdr:colOff>560896</xdr:colOff>
      <xdr:row>17</xdr:row>
      <xdr:rowOff>165625</xdr:rowOff>
    </xdr:from>
    <xdr:to>
      <xdr:col>13</xdr:col>
      <xdr:colOff>428625</xdr:colOff>
      <xdr:row>20</xdr:row>
      <xdr:rowOff>60731</xdr:rowOff>
    </xdr:to>
    <xdr:grpSp>
      <xdr:nvGrpSpPr>
        <xdr:cNvPr id="37" name="Group 36">
          <a:extLst>
            <a:ext uri="{FF2B5EF4-FFF2-40B4-BE49-F238E27FC236}">
              <a16:creationId xmlns:a16="http://schemas.microsoft.com/office/drawing/2014/main" id="{B8E14B34-4FB8-4E05-85AB-0DCAC7B202B3}"/>
            </a:ext>
            <a:ext uri="{C183D7F6-B498-43B3-948B-1728B52AA6E4}">
              <adec:decorative xmlns:adec="http://schemas.microsoft.com/office/drawing/2017/decorative" val="1"/>
            </a:ext>
          </a:extLst>
        </xdr:cNvPr>
        <xdr:cNvGrpSpPr/>
      </xdr:nvGrpSpPr>
      <xdr:grpSpPr>
        <a:xfrm>
          <a:off x="5135111" y="3455073"/>
          <a:ext cx="4187206" cy="459960"/>
          <a:chOff x="5672081" y="3782523"/>
          <a:chExt cx="4014021" cy="368597"/>
        </a:xfrm>
      </xdr:grpSpPr>
      <xdr:sp macro="" textlink="">
        <xdr:nvSpPr>
          <xdr:cNvPr id="38" name="Text Box 2">
            <a:extLst>
              <a:ext uri="{FF2B5EF4-FFF2-40B4-BE49-F238E27FC236}">
                <a16:creationId xmlns:a16="http://schemas.microsoft.com/office/drawing/2014/main" id="{468A5080-F333-4346-9078-AB73AFA27281}"/>
              </a:ext>
            </a:extLst>
          </xdr:cNvPr>
          <xdr:cNvSpPr txBox="1">
            <a:spLocks noChangeArrowheads="1"/>
          </xdr:cNvSpPr>
        </xdr:nvSpPr>
        <xdr:spPr bwMode="auto">
          <a:xfrm>
            <a:off x="6512371" y="3782523"/>
            <a:ext cx="3173731" cy="337156"/>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nSpc>
                <a:spcPct val="107000"/>
              </a:lnSpc>
              <a:spcAft>
                <a:spcPts val="0"/>
              </a:spcAft>
            </a:pPr>
            <a:r>
              <a:rPr lang="en-US" sz="1200" b="1">
                <a:effectLst/>
                <a:latin typeface="Calibri" panose="020F0502020204030204" pitchFamily="34" charset="0"/>
                <a:ea typeface="Century Gothic" panose="020B0502020202020204" pitchFamily="34" charset="0"/>
                <a:cs typeface="Calibri" panose="020F0502020204030204" pitchFamily="34" charset="0"/>
              </a:rPr>
              <a:t>Schools </a:t>
            </a:r>
            <a:r>
              <a:rPr lang="en-US" sz="1200" b="1" baseline="0">
                <a:effectLst/>
                <a:latin typeface="Calibri" panose="020F0502020204030204" pitchFamily="34" charset="0"/>
                <a:ea typeface="Century Gothic" panose="020B0502020202020204" pitchFamily="34" charset="0"/>
                <a:cs typeface="Calibri" panose="020F0502020204030204" pitchFamily="34" charset="0"/>
              </a:rPr>
              <a:t>to receive an investment</a:t>
            </a:r>
            <a:r>
              <a:rPr lang="en-US" sz="1200" b="1" baseline="0">
                <a:effectLst/>
                <a:latin typeface="+mn-lt"/>
                <a:ea typeface="+mn-ea"/>
                <a:cs typeface="+mn-cs"/>
              </a:rPr>
              <a:t>, which is </a:t>
            </a:r>
          </a:p>
          <a:p>
            <a:pPr>
              <a:lnSpc>
                <a:spcPct val="107000"/>
              </a:lnSpc>
              <a:spcAft>
                <a:spcPts val="0"/>
              </a:spcAft>
            </a:pPr>
            <a:r>
              <a:rPr lang="en-US" sz="1200" b="1" baseline="0">
                <a:effectLst/>
                <a:latin typeface="+mn-lt"/>
                <a:ea typeface="+mn-ea"/>
                <a:cs typeface="+mn-cs"/>
              </a:rPr>
              <a:t>of total schools in the board.</a:t>
            </a:r>
            <a:endParaRPr lang="en-CA" sz="12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25">
        <xdr:nvSpPr>
          <xdr:cNvPr id="39" name="Arrow: Chevron 226">
            <a:extLst>
              <a:ext uri="{FF2B5EF4-FFF2-40B4-BE49-F238E27FC236}">
                <a16:creationId xmlns:a16="http://schemas.microsoft.com/office/drawing/2014/main" id="{5607A22B-7FA4-4686-A33B-C21DF10EBFDF}"/>
              </a:ext>
            </a:extLst>
          </xdr:cNvPr>
          <xdr:cNvSpPr/>
        </xdr:nvSpPr>
        <xdr:spPr>
          <a:xfrm>
            <a:off x="5672081" y="3796737"/>
            <a:ext cx="847580" cy="354383"/>
          </a:xfrm>
          <a:prstGeom prst="homePlat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E2EDB8FE-D3CC-4F2D-9C4A-205A519C1BF1}"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10</a:t>
            </a:fld>
            <a:endParaRPr lang="en-CA" sz="1800" b="1">
              <a:solidFill>
                <a:schemeClr val="bg1"/>
              </a:solidFill>
              <a:effectLst/>
              <a:ea typeface="Calibri" panose="020F0502020204030204" pitchFamily="34" charset="0"/>
              <a:cs typeface="Times New Roman" panose="02020603050405020304" pitchFamily="18" charset="0"/>
            </a:endParaRPr>
          </a:p>
        </xdr:txBody>
      </xdr:sp>
    </xdr:grpSp>
    <xdr:clientData/>
  </xdr:twoCellAnchor>
  <xdr:twoCellAnchor>
    <xdr:from>
      <xdr:col>2</xdr:col>
      <xdr:colOff>613364</xdr:colOff>
      <xdr:row>25</xdr:row>
      <xdr:rowOff>171623</xdr:rowOff>
    </xdr:from>
    <xdr:to>
      <xdr:col>12</xdr:col>
      <xdr:colOff>4</xdr:colOff>
      <xdr:row>29</xdr:row>
      <xdr:rowOff>23283</xdr:rowOff>
    </xdr:to>
    <xdr:grpSp>
      <xdr:nvGrpSpPr>
        <xdr:cNvPr id="14" name="Group 13">
          <a:extLst>
            <a:ext uri="{FF2B5EF4-FFF2-40B4-BE49-F238E27FC236}">
              <a16:creationId xmlns:a16="http://schemas.microsoft.com/office/drawing/2014/main" id="{ECBEA2AA-B682-467E-A341-47A08F6D280C}"/>
            </a:ext>
          </a:extLst>
        </xdr:cNvPr>
        <xdr:cNvGrpSpPr/>
      </xdr:nvGrpSpPr>
      <xdr:grpSpPr>
        <a:xfrm>
          <a:off x="1588015" y="4967350"/>
          <a:ext cx="6585768" cy="604799"/>
          <a:chOff x="1461058" y="4747758"/>
          <a:chExt cx="6897102" cy="658639"/>
        </a:xfrm>
      </xdr:grpSpPr>
      <xdr:sp macro="" textlink="">
        <xdr:nvSpPr>
          <xdr:cNvPr id="54" name="Rectangle 53">
            <a:extLst>
              <a:ext uri="{FF2B5EF4-FFF2-40B4-BE49-F238E27FC236}">
                <a16:creationId xmlns:a16="http://schemas.microsoft.com/office/drawing/2014/main" id="{85117B9D-3137-4504-8D00-A37C6FA1730F}"/>
              </a:ext>
            </a:extLst>
          </xdr:cNvPr>
          <xdr:cNvSpPr/>
        </xdr:nvSpPr>
        <xdr:spPr>
          <a:xfrm>
            <a:off x="1461058" y="4747758"/>
            <a:ext cx="6897102" cy="65863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ct val="107000"/>
              </a:lnSpc>
              <a:spcAft>
                <a:spcPts val="0"/>
              </a:spcAft>
            </a:pPr>
            <a:r>
              <a:rPr lang="en-US" sz="1400" b="1" cap="all">
                <a:effectLst/>
                <a:ea typeface="Calibri" panose="020F0502020204030204" pitchFamily="34" charset="0"/>
                <a:cs typeface="Times New Roman" panose="02020603050405020304" pitchFamily="18" charset="0"/>
              </a:rPr>
              <a:t>    sTANDALONE HEPA FILTER UNITs dEPLOYED          |  </a:t>
            </a:r>
            <a:endParaRPr lang="en-CA" sz="1100">
              <a:effectLst/>
              <a:ea typeface="Calibri" panose="020F0502020204030204" pitchFamily="34" charset="0"/>
              <a:cs typeface="Times New Roman" panose="02020603050405020304" pitchFamily="18" charset="0"/>
            </a:endParaRPr>
          </a:p>
        </xdr:txBody>
      </xdr:sp>
      <xdr:sp macro="" textlink="'4. Board Level Worksheet'!$C$28">
        <xdr:nvSpPr>
          <xdr:cNvPr id="10" name="TextBox 9">
            <a:extLst>
              <a:ext uri="{FF2B5EF4-FFF2-40B4-BE49-F238E27FC236}">
                <a16:creationId xmlns:a16="http://schemas.microsoft.com/office/drawing/2014/main" id="{274038C3-43AD-48A3-9233-57A12039D9A2}"/>
              </a:ext>
            </a:extLst>
          </xdr:cNvPr>
          <xdr:cNvSpPr txBox="1"/>
        </xdr:nvSpPr>
        <xdr:spPr>
          <a:xfrm>
            <a:off x="6395284" y="4911985"/>
            <a:ext cx="1039813" cy="341313"/>
          </a:xfrm>
          <a:prstGeom prst="rect">
            <a:avLst/>
          </a:prstGeom>
          <a:solidFill>
            <a:schemeClr val="accent1">
              <a:lumMod val="5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EFE2284-821D-4DAE-847E-22425199555D}" type="TxLink">
              <a:rPr lang="en-US" sz="1400" b="1" i="0" u="none" strike="noStrike">
                <a:solidFill>
                  <a:schemeClr val="bg1"/>
                </a:solidFill>
                <a:latin typeface="Calibri"/>
                <a:cs typeface="Calibri"/>
              </a:rPr>
              <a:pPr algn="ctr"/>
              <a:t>282</a:t>
            </a:fld>
            <a:endParaRPr lang="en-CA" sz="1400" b="1">
              <a:solidFill>
                <a:schemeClr val="bg1"/>
              </a:solidFill>
            </a:endParaRPr>
          </a:p>
        </xdr:txBody>
      </xdr:sp>
    </xdr:grpSp>
    <xdr:clientData/>
  </xdr:twoCellAnchor>
  <xdr:twoCellAnchor>
    <xdr:from>
      <xdr:col>6</xdr:col>
      <xdr:colOff>329161</xdr:colOff>
      <xdr:row>17</xdr:row>
      <xdr:rowOff>170830</xdr:rowOff>
    </xdr:from>
    <xdr:to>
      <xdr:col>7</xdr:col>
      <xdr:colOff>140173</xdr:colOff>
      <xdr:row>19</xdr:row>
      <xdr:rowOff>39872</xdr:rowOff>
    </xdr:to>
    <xdr:sp macro="" textlink="'4. Board Level Worksheet'!C23">
      <xdr:nvSpPr>
        <xdr:cNvPr id="16" name="TextBox 15">
          <a:extLst>
            <a:ext uri="{FF2B5EF4-FFF2-40B4-BE49-F238E27FC236}">
              <a16:creationId xmlns:a16="http://schemas.microsoft.com/office/drawing/2014/main" id="{E19BD255-E77F-4690-8F15-6DAFB13775CD}"/>
            </a:ext>
          </a:extLst>
        </xdr:cNvPr>
        <xdr:cNvSpPr txBox="1"/>
      </xdr:nvSpPr>
      <xdr:spPr>
        <a:xfrm>
          <a:off x="4305295" y="3294144"/>
          <a:ext cx="553076" cy="223461"/>
        </a:xfrm>
        <a:prstGeom prst="rect">
          <a:avLst/>
        </a:prstGeom>
        <a:solidFill>
          <a:srgbClr val="F2F2F2">
            <a:alpha val="0"/>
          </a:srgbClr>
        </a:solidFill>
        <a:ln w="9525" cmpd="sng">
          <a:solidFill>
            <a:srgbClr val="F2F2F2">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C92DA96-5A5A-48BC-9894-173D27B9A9D9}" type="TxLink">
            <a:rPr lang="en-US" sz="1200" b="1" i="0" u="none" strike="noStrike">
              <a:solidFill>
                <a:schemeClr val="tx1"/>
              </a:solidFill>
              <a:latin typeface="Calibri"/>
              <a:cs typeface="Calibri"/>
            </a:rPr>
            <a:pPr algn="ctr"/>
            <a:t>77%</a:t>
          </a:fld>
          <a:endParaRPr lang="en-CA" sz="1200" b="1">
            <a:solidFill>
              <a:schemeClr val="tx1"/>
            </a:solidFill>
          </a:endParaRPr>
        </a:p>
      </xdr:txBody>
    </xdr:sp>
    <xdr:clientData/>
  </xdr:twoCellAnchor>
  <xdr:twoCellAnchor>
    <xdr:from>
      <xdr:col>12</xdr:col>
      <xdr:colOff>499257</xdr:colOff>
      <xdr:row>17</xdr:row>
      <xdr:rowOff>143200</xdr:rowOff>
    </xdr:from>
    <xdr:to>
      <xdr:col>13</xdr:col>
      <xdr:colOff>465794</xdr:colOff>
      <xdr:row>19</xdr:row>
      <xdr:rowOff>57282</xdr:rowOff>
    </xdr:to>
    <xdr:sp macro="" textlink="'4. Board Level Worksheet'!C26">
      <xdr:nvSpPr>
        <xdr:cNvPr id="20" name="TextBox 19">
          <a:extLst>
            <a:ext uri="{FF2B5EF4-FFF2-40B4-BE49-F238E27FC236}">
              <a16:creationId xmlns:a16="http://schemas.microsoft.com/office/drawing/2014/main" id="{496EC206-8844-46C9-B9AC-B1A87FCBBC74}"/>
            </a:ext>
          </a:extLst>
        </xdr:cNvPr>
        <xdr:cNvSpPr txBox="1"/>
      </xdr:nvSpPr>
      <xdr:spPr>
        <a:xfrm>
          <a:off x="8927774" y="3266514"/>
          <a:ext cx="708601" cy="268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DE242D65-B17D-41CE-8377-6C83FD60B3C4}" type="TxLink">
            <a:rPr lang="en-US" sz="1200" b="1" i="0" u="none" strike="noStrike">
              <a:solidFill>
                <a:schemeClr val="tx1"/>
              </a:solidFill>
              <a:latin typeface="Calibri"/>
              <a:cs typeface="Calibri"/>
            </a:rPr>
            <a:pPr algn="l"/>
            <a:t>77%</a:t>
          </a:fld>
          <a:endParaRPr lang="en-CA" sz="1200" b="1">
            <a:solidFill>
              <a:schemeClr val="tx1"/>
            </a:solidFill>
          </a:endParaRPr>
        </a:p>
      </xdr:txBody>
    </xdr:sp>
    <xdr:clientData/>
  </xdr:twoCellAnchor>
  <xdr:twoCellAnchor>
    <xdr:from>
      <xdr:col>7</xdr:col>
      <xdr:colOff>566410</xdr:colOff>
      <xdr:row>9</xdr:row>
      <xdr:rowOff>145017</xdr:rowOff>
    </xdr:from>
    <xdr:to>
      <xdr:col>13</xdr:col>
      <xdr:colOff>114309</xdr:colOff>
      <xdr:row>12</xdr:row>
      <xdr:rowOff>84397</xdr:rowOff>
    </xdr:to>
    <xdr:grpSp>
      <xdr:nvGrpSpPr>
        <xdr:cNvPr id="32" name="Group 31">
          <a:extLst>
            <a:ext uri="{FF2B5EF4-FFF2-40B4-BE49-F238E27FC236}">
              <a16:creationId xmlns:a16="http://schemas.microsoft.com/office/drawing/2014/main" id="{2C9CE2B0-3BF8-4ADC-AFC9-4A8E80A4B37F}"/>
            </a:ext>
            <a:ext uri="{C183D7F6-B498-43B3-948B-1728B52AA6E4}">
              <adec:decorative xmlns:adec="http://schemas.microsoft.com/office/drawing/2017/decorative" val="1"/>
            </a:ext>
          </a:extLst>
        </xdr:cNvPr>
        <xdr:cNvGrpSpPr/>
      </xdr:nvGrpSpPr>
      <xdr:grpSpPr>
        <a:xfrm>
          <a:off x="5140625" y="1928186"/>
          <a:ext cx="3867376" cy="504234"/>
          <a:chOff x="2226119" y="1949450"/>
          <a:chExt cx="2746048" cy="1083945"/>
        </a:xfrm>
      </xdr:grpSpPr>
      <xdr:sp macro="" textlink="">
        <xdr:nvSpPr>
          <xdr:cNvPr id="33" name="Text Box 2">
            <a:extLst>
              <a:ext uri="{FF2B5EF4-FFF2-40B4-BE49-F238E27FC236}">
                <a16:creationId xmlns:a16="http://schemas.microsoft.com/office/drawing/2014/main" id="{1EC95B8C-19DC-44A0-9997-1F7EC3E2F24E}"/>
              </a:ext>
            </a:extLst>
          </xdr:cNvPr>
          <xdr:cNvSpPr txBox="1">
            <a:spLocks noChangeArrowheads="1"/>
          </xdr:cNvSpPr>
        </xdr:nvSpPr>
        <xdr:spPr bwMode="auto">
          <a:xfrm>
            <a:off x="2226119" y="1949450"/>
            <a:ext cx="2746048" cy="1083945"/>
          </a:xfrm>
          <a:prstGeom prst="rect">
            <a:avLst/>
          </a:prstGeom>
          <a:solidFill>
            <a:schemeClr val="accent6">
              <a:lumMod val="40000"/>
              <a:lumOff val="60000"/>
            </a:schemeClr>
          </a:solidFill>
          <a:ln w="9525">
            <a:solidFill>
              <a:schemeClr val="tx2"/>
            </a:solidFill>
            <a:miter lim="800000"/>
            <a:headEnd/>
            <a:tailEnd/>
          </a:ln>
        </xdr:spPr>
        <xdr:txBody>
          <a:bodyPr rot="0" vert="horz" wrap="square" lIns="91440" tIns="45720" rIns="91440" bIns="45720" anchor="ctr" anchorCtr="0">
            <a:noAutofit/>
          </a:bodyPr>
          <a:lstStyle/>
          <a:p>
            <a:pPr algn="ctr">
              <a:lnSpc>
                <a:spcPct val="107000"/>
              </a:lnSpc>
              <a:spcAft>
                <a:spcPts val="0"/>
              </a:spcAft>
            </a:pPr>
            <a:endParaRPr lang="en-CA" sz="1200" b="1">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ctr" defTabSz="914400" eaLnBrk="1" fontAlgn="auto" latinLnBrk="0" hangingPunct="1">
              <a:lnSpc>
                <a:spcPct val="107000"/>
              </a:lnSpc>
              <a:spcBef>
                <a:spcPts val="0"/>
              </a:spcBef>
              <a:spcAft>
                <a:spcPts val="0"/>
              </a:spcAft>
              <a:buClrTx/>
              <a:buSzTx/>
              <a:buFontTx/>
              <a:buNone/>
              <a:tabLst/>
              <a:defRPr/>
            </a:pPr>
            <a:endParaRPr lang="en-CA" sz="1200" b="1">
              <a:solidFill>
                <a:schemeClr val="tx2"/>
              </a:solidFill>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l" defTabSz="914400" eaLnBrk="1" fontAlgn="auto" latinLnBrk="0" hangingPunct="1">
              <a:lnSpc>
                <a:spcPct val="107000"/>
              </a:lnSpc>
              <a:spcBef>
                <a:spcPts val="0"/>
              </a:spcBef>
              <a:spcAft>
                <a:spcPts val="0"/>
              </a:spcAft>
              <a:buClrTx/>
              <a:buSzTx/>
              <a:buFontTx/>
              <a:buNone/>
              <a:tabLst/>
              <a:defRPr/>
            </a:pPr>
            <a:endParaRPr lang="en-CA" sz="1400" b="1">
              <a:solidFill>
                <a:schemeClr val="tx2">
                  <a:lumMod val="50000"/>
                </a:schemeClr>
              </a:solidFill>
              <a:effectLst/>
              <a:latin typeface="+mn-lt"/>
              <a:ea typeface="+mn-ea"/>
              <a:cs typeface="+mn-cs"/>
            </a:endParaRPr>
          </a:p>
          <a:p>
            <a:pPr marL="0" marR="0" lvl="0" indent="0" algn="l" defTabSz="914400" eaLnBrk="1" fontAlgn="auto" latinLnBrk="0" hangingPunct="1">
              <a:lnSpc>
                <a:spcPct val="107000"/>
              </a:lnSpc>
              <a:spcBef>
                <a:spcPts val="0"/>
              </a:spcBef>
              <a:spcAft>
                <a:spcPts val="0"/>
              </a:spcAft>
              <a:buClrTx/>
              <a:buSzTx/>
              <a:buFontTx/>
              <a:buNone/>
              <a:tabLst/>
              <a:defRPr/>
            </a:pPr>
            <a:r>
              <a:rPr lang="en-CA" sz="1400" b="1">
                <a:solidFill>
                  <a:schemeClr val="tx2">
                    <a:lumMod val="50000"/>
                  </a:schemeClr>
                </a:solidFill>
                <a:effectLst/>
                <a:latin typeface="+mn-lt"/>
                <a:ea typeface="+mn-ea"/>
                <a:cs typeface="+mn-cs"/>
              </a:rPr>
              <a:t> Planned Ventilation</a:t>
            </a:r>
            <a:r>
              <a:rPr lang="en-CA" sz="1400" b="1" baseline="0">
                <a:solidFill>
                  <a:schemeClr val="tx2">
                    <a:lumMod val="50000"/>
                  </a:schemeClr>
                </a:solidFill>
                <a:effectLst/>
                <a:latin typeface="+mn-lt"/>
                <a:ea typeface="+mn-ea"/>
                <a:cs typeface="+mn-cs"/>
              </a:rPr>
              <a:t> Projects </a:t>
            </a:r>
            <a:r>
              <a:rPr lang="en-CA" sz="1400" b="1">
                <a:solidFill>
                  <a:schemeClr val="tx2">
                    <a:lumMod val="50000"/>
                  </a:schemeClr>
                </a:solidFill>
                <a:effectLst/>
                <a:latin typeface="+mn-lt"/>
                <a:ea typeface="+mn-ea"/>
                <a:cs typeface="+mn-cs"/>
              </a:rPr>
              <a:t>|</a:t>
            </a:r>
          </a:p>
          <a:p>
            <a:pPr algn="ctr">
              <a:lnSpc>
                <a:spcPct val="107000"/>
              </a:lnSpc>
              <a:spcAft>
                <a:spcPts val="0"/>
              </a:spcAft>
            </a:pPr>
            <a:r>
              <a:rPr lang="en-CA" sz="1200">
                <a:effectLst/>
                <a:latin typeface="Calibri" panose="020F0502020204030204" pitchFamily="34" charset="0"/>
                <a:ea typeface="Century Gothic" panose="020B0502020202020204" pitchFamily="34" charset="0"/>
                <a:cs typeface="Calibri" panose="020F0502020204030204" pitchFamily="34" charset="0"/>
              </a:rPr>
              <a:t>            </a:t>
            </a:r>
          </a:p>
          <a:p>
            <a:pPr algn="ctr">
              <a:lnSpc>
                <a:spcPct val="107000"/>
              </a:lnSpc>
              <a:spcAft>
                <a:spcPts val="0"/>
              </a:spcAft>
            </a:pPr>
            <a:endParaRPr lang="en-CA" sz="1200">
              <a:effectLst/>
              <a:latin typeface="Calibri" panose="020F0502020204030204" pitchFamily="34" charset="0"/>
              <a:ea typeface="Century Gothic" panose="020B0502020202020204" pitchFamily="34" charset="0"/>
              <a:cs typeface="Calibri" panose="020F0502020204030204" pitchFamily="34" charset="0"/>
            </a:endParaRPr>
          </a:p>
          <a:p>
            <a:pPr algn="ctr">
              <a:lnSpc>
                <a:spcPct val="107000"/>
              </a:lnSpc>
              <a:spcAft>
                <a:spcPts val="0"/>
              </a:spcAft>
            </a:pPr>
            <a:r>
              <a:rPr lang="en-CA" sz="1100">
                <a:effectLst/>
                <a:latin typeface="Calibri" panose="020F0502020204030204" pitchFamily="34" charset="0"/>
                <a:ea typeface="Century Gothic" panose="020B0502020202020204" pitchFamily="34" charset="0"/>
                <a:cs typeface="Calibri" panose="020F0502020204030204" pitchFamily="34" charset="0"/>
              </a:rPr>
              <a:t> </a:t>
            </a:r>
            <a:endParaRPr lang="en-CA" sz="105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19">
        <xdr:nvSpPr>
          <xdr:cNvPr id="40" name="TextBox 39">
            <a:extLst>
              <a:ext uri="{FF2B5EF4-FFF2-40B4-BE49-F238E27FC236}">
                <a16:creationId xmlns:a16="http://schemas.microsoft.com/office/drawing/2014/main" id="{0C57F5A4-F2B0-4F94-9BB6-7E7DF77672AB}"/>
              </a:ext>
            </a:extLst>
          </xdr:cNvPr>
          <xdr:cNvSpPr txBox="1"/>
        </xdr:nvSpPr>
        <xdr:spPr>
          <a:xfrm>
            <a:off x="3934255" y="2321355"/>
            <a:ext cx="681353" cy="392419"/>
          </a:xfrm>
          <a:prstGeom prst="rect">
            <a:avLst/>
          </a:prstGeom>
          <a:solidFill>
            <a:schemeClr val="accent6">
              <a:lumMod val="40000"/>
              <a:lumOff val="60000"/>
            </a:schemeClr>
          </a:solidFill>
          <a:ln w="9525" cmpd="sng">
            <a:solidFill>
              <a:schemeClr val="tx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7F1A5D1-AB20-491A-9026-14FBC408B6B4}" type="TxLink">
              <a:rPr lang="en-US" sz="1400" b="1" i="0" u="none" strike="noStrike">
                <a:solidFill>
                  <a:schemeClr val="tx1"/>
                </a:solidFill>
                <a:latin typeface="Calibri"/>
                <a:cs typeface="Calibri"/>
              </a:rPr>
              <a:pPr algn="ctr"/>
              <a:t>$5.3M</a:t>
            </a:fld>
            <a:endParaRPr lang="en-CA" sz="1400" b="1">
              <a:solidFill>
                <a:schemeClr val="tx1"/>
              </a:solidFill>
            </a:endParaRPr>
          </a:p>
        </xdr:txBody>
      </xdr:sp>
    </xdr:grpSp>
    <xdr:clientData/>
  </xdr:twoCellAnchor>
  <xdr:twoCellAnchor>
    <xdr:from>
      <xdr:col>7</xdr:col>
      <xdr:colOff>648583</xdr:colOff>
      <xdr:row>9</xdr:row>
      <xdr:rowOff>73835</xdr:rowOff>
    </xdr:from>
    <xdr:to>
      <xdr:col>9</xdr:col>
      <xdr:colOff>553334</xdr:colOff>
      <xdr:row>10</xdr:row>
      <xdr:rowOff>77009</xdr:rowOff>
    </xdr:to>
    <xdr:sp macro="" textlink="">
      <xdr:nvSpPr>
        <xdr:cNvPr id="44" name="TextBox 43">
          <a:extLst>
            <a:ext uri="{FF2B5EF4-FFF2-40B4-BE49-F238E27FC236}">
              <a16:creationId xmlns:a16="http://schemas.microsoft.com/office/drawing/2014/main" id="{1C864D6B-9F7B-4066-9CD7-816DEF4946DD}"/>
            </a:ext>
          </a:extLst>
        </xdr:cNvPr>
        <xdr:cNvSpPr txBox="1"/>
      </xdr:nvSpPr>
      <xdr:spPr>
        <a:xfrm>
          <a:off x="5433234" y="1790550"/>
          <a:ext cx="1411030" cy="180383"/>
        </a:xfrm>
        <a:prstGeom prst="rect">
          <a:avLst/>
        </a:prstGeom>
        <a:solidFill>
          <a:schemeClr val="accent6">
            <a:lumMod val="75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050" b="1" baseline="0">
              <a:solidFill>
                <a:schemeClr val="bg1"/>
              </a:solidFill>
            </a:rPr>
            <a:t>2023-24</a:t>
          </a:r>
          <a:endParaRPr lang="en-CA" sz="105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xdr:colOff>
      <xdr:row>0</xdr:row>
      <xdr:rowOff>57149</xdr:rowOff>
    </xdr:from>
    <xdr:to>
      <xdr:col>6</xdr:col>
      <xdr:colOff>120015</xdr:colOff>
      <xdr:row>15</xdr:row>
      <xdr:rowOff>114299</xdr:rowOff>
    </xdr:to>
    <xdr:sp macro="" textlink="">
      <xdr:nvSpPr>
        <xdr:cNvPr id="10" name="Rectangle 9">
          <a:extLst>
            <a:ext uri="{FF2B5EF4-FFF2-40B4-BE49-F238E27FC236}">
              <a16:creationId xmlns:a16="http://schemas.microsoft.com/office/drawing/2014/main" id="{8183513C-BBEC-4DA9-9E31-FF7DCC3FE51C}"/>
            </a:ext>
            <a:ext uri="{C183D7F6-B498-43B3-948B-1728B52AA6E4}">
              <adec:decorative xmlns:adec="http://schemas.microsoft.com/office/drawing/2017/decorative" val="1"/>
            </a:ext>
          </a:extLst>
        </xdr:cNvPr>
        <xdr:cNvSpPr/>
      </xdr:nvSpPr>
      <xdr:spPr>
        <a:xfrm>
          <a:off x="68580" y="57149"/>
          <a:ext cx="7919085" cy="3838575"/>
        </a:xfrm>
        <a:prstGeom prst="rect">
          <a:avLst/>
        </a:prstGeom>
        <a:noFill/>
        <a:ln w="22225" cap="rnd">
          <a:solidFill>
            <a:schemeClr val="bg1">
              <a:lumMod val="85000"/>
            </a:schemeClr>
          </a:solidFill>
          <a:rou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1</xdr:col>
      <xdr:colOff>15875</xdr:colOff>
      <xdr:row>1</xdr:row>
      <xdr:rowOff>9525</xdr:rowOff>
    </xdr:from>
    <xdr:to>
      <xdr:col>1</xdr:col>
      <xdr:colOff>669714</xdr:colOff>
      <xdr:row>1</xdr:row>
      <xdr:rowOff>631614</xdr:rowOff>
    </xdr:to>
    <xdr:pic>
      <xdr:nvPicPr>
        <xdr:cNvPr id="3" name="Graphic 2" descr="Checklist">
          <a:extLst>
            <a:ext uri="{FF2B5EF4-FFF2-40B4-BE49-F238E27FC236}">
              <a16:creationId xmlns:a16="http://schemas.microsoft.com/office/drawing/2014/main" id="{61CD1A9E-11A0-45E6-80A4-A28D195205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63525" y="200025"/>
          <a:ext cx="660400" cy="622300"/>
        </a:xfrm>
        <a:prstGeom prst="rect">
          <a:avLst/>
        </a:prstGeom>
      </xdr:spPr>
    </xdr:pic>
    <xdr:clientData/>
  </xdr:twoCellAnchor>
  <xdr:twoCellAnchor>
    <xdr:from>
      <xdr:col>2</xdr:col>
      <xdr:colOff>123825</xdr:colOff>
      <xdr:row>1</xdr:row>
      <xdr:rowOff>279399</xdr:rowOff>
    </xdr:from>
    <xdr:to>
      <xdr:col>4</xdr:col>
      <xdr:colOff>1308100</xdr:colOff>
      <xdr:row>2</xdr:row>
      <xdr:rowOff>4490</xdr:rowOff>
    </xdr:to>
    <xdr:sp macro="" textlink="">
      <xdr:nvSpPr>
        <xdr:cNvPr id="4" name="TextBox 3">
          <a:extLst>
            <a:ext uri="{FF2B5EF4-FFF2-40B4-BE49-F238E27FC236}">
              <a16:creationId xmlns:a16="http://schemas.microsoft.com/office/drawing/2014/main" id="{D76E5038-519B-4B43-822B-8F4766C1C521}"/>
            </a:ext>
          </a:extLst>
        </xdr:cNvPr>
        <xdr:cNvSpPr txBox="1"/>
      </xdr:nvSpPr>
      <xdr:spPr>
        <a:xfrm>
          <a:off x="1419225" y="479424"/>
          <a:ext cx="4679950" cy="391841"/>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small" baseline="0">
              <a:solidFill>
                <a:schemeClr val="bg1"/>
              </a:solidFill>
            </a:rPr>
            <a:t>School Board Ventilation Profile</a:t>
          </a:r>
        </a:p>
      </xdr:txBody>
    </xdr:sp>
    <xdr:clientData/>
  </xdr:twoCellAnchor>
  <xdr:twoCellAnchor>
    <xdr:from>
      <xdr:col>2</xdr:col>
      <xdr:colOff>514350</xdr:colOff>
      <xdr:row>1</xdr:row>
      <xdr:rowOff>40005</xdr:rowOff>
    </xdr:from>
    <xdr:to>
      <xdr:col>4</xdr:col>
      <xdr:colOff>1060450</xdr:colOff>
      <xdr:row>1</xdr:row>
      <xdr:rowOff>408305</xdr:rowOff>
    </xdr:to>
    <xdr:sp macro="" textlink="'4. Board Level Worksheet'!$C$5">
      <xdr:nvSpPr>
        <xdr:cNvPr id="5" name="TextBox 4">
          <a:extLst>
            <a:ext uri="{FF2B5EF4-FFF2-40B4-BE49-F238E27FC236}">
              <a16:creationId xmlns:a16="http://schemas.microsoft.com/office/drawing/2014/main" id="{01FCED3A-EF20-470A-96E3-7260A16DB071}"/>
            </a:ext>
          </a:extLst>
        </xdr:cNvPr>
        <xdr:cNvSpPr txBox="1"/>
      </xdr:nvSpPr>
      <xdr:spPr>
        <a:xfrm>
          <a:off x="1905000" y="238125"/>
          <a:ext cx="4302760" cy="368300"/>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9EBB368-29F2-4FF1-BEF1-6FC6FF215E0C}" type="TxLink">
            <a:rPr lang="en-US" sz="1800" b="1" i="0" u="none" strike="noStrike" cap="small" baseline="0">
              <a:solidFill>
                <a:schemeClr val="bg1"/>
              </a:solidFill>
              <a:latin typeface="Calibri"/>
              <a:cs typeface="Calibri"/>
            </a:rPr>
            <a:pPr algn="ctr"/>
            <a:t>Northeastern Catholic District School Board</a:t>
          </a:fld>
          <a:endParaRPr lang="en-CA" sz="1800" b="1" cap="small" baseline="0">
            <a:solidFill>
              <a:schemeClr val="bg1"/>
            </a:solidFill>
          </a:endParaRPr>
        </a:p>
      </xdr:txBody>
    </xdr:sp>
    <xdr:clientData/>
  </xdr:twoCellAnchor>
  <xdr:twoCellAnchor>
    <xdr:from>
      <xdr:col>2</xdr:col>
      <xdr:colOff>876299</xdr:colOff>
      <xdr:row>2</xdr:row>
      <xdr:rowOff>133350</xdr:rowOff>
    </xdr:from>
    <xdr:to>
      <xdr:col>3</xdr:col>
      <xdr:colOff>1504949</xdr:colOff>
      <xdr:row>3</xdr:row>
      <xdr:rowOff>114300</xdr:rowOff>
    </xdr:to>
    <xdr:sp macro="" textlink="">
      <xdr:nvSpPr>
        <xdr:cNvPr id="2" name="TextBox 1">
          <a:extLst>
            <a:ext uri="{FF2B5EF4-FFF2-40B4-BE49-F238E27FC236}">
              <a16:creationId xmlns:a16="http://schemas.microsoft.com/office/drawing/2014/main" id="{6D750C2A-DA37-43D3-A196-888EFBDF3B6D}"/>
            </a:ext>
          </a:extLst>
        </xdr:cNvPr>
        <xdr:cNvSpPr txBox="1"/>
      </xdr:nvSpPr>
      <xdr:spPr>
        <a:xfrm>
          <a:off x="2162174" y="990600"/>
          <a:ext cx="1666875"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b="1">
              <a:solidFill>
                <a:srgbClr val="C00000"/>
              </a:solidFill>
            </a:rPr>
            <a:t>Select your school here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DE4970-DC09-4569-89E7-8AAED4B7975F}" name="Table1" displayName="Table1" ref="A5:J18" totalsRowShown="0" headerRowDxfId="12" dataDxfId="11">
  <autoFilter ref="A5:J18" xr:uid="{2EDE4970-DC09-4569-89E7-8AAED4B7975F}"/>
  <tableColumns count="10">
    <tableColumn id="1" xr3:uid="{A9CAB48F-4ED3-4393-BD42-A44E1BCC09AD}" name="Name of School Facility"/>
    <tableColumn id="2" xr3:uid="{9810C622-DB9C-4222-852B-9DFB26916BCD}" name="Building ID"/>
    <tableColumn id="3" xr3:uid="{824B94AA-6AF0-457D-91C8-967BB2972B88}" name="Type of School Facility Ventilation" dataDxfId="10"/>
    <tableColumn id="4" xr3:uid="{971F9387-6B2F-4FCE-AE69-30E48A085B27}" name="Ventilation assessed " dataDxfId="9"/>
    <tableColumn id="6" xr3:uid="{3CAB1762-5555-4B9B-B61D-39BDCF2528F1}" name="Higher grade filters installed" dataDxfId="8"/>
    <tableColumn id="7" xr3:uid="{56A72B1A-802C-409A-9309-5BE04DCF3E58}" name="Increased frequency of filter changes" dataDxfId="7"/>
    <tableColumn id="8" xr3:uid="{13FB0FA1-B62E-4E55-9B39-65565BE097E6}" name="Increased fresh air intake (windows and/or mechanical ventilation systems)" dataDxfId="6"/>
    <tableColumn id="10" xr3:uid="{FD69C0EB-9B34-4CD6-B72D-78970B1FE525}" name="HEPA units deployed in portables, as needed " dataDxfId="5"/>
    <tableColumn id="11" xr3:uid="{B0F1D5F8-14E6-41CB-8BD4-B8EDB20C72E7}" name="Standalone HEPA filter units in place" dataDxfId="4"/>
    <tableColumn id="12" xr3:uid="{B33F2A49-E183-4E4C-987D-8809AF03C25D}" name="Board ID" dataDxfId="3"/>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45122F4-8D32-4D33-8FD1-294DF7694D80}" name="HVAC_Type" displayName="HVAC_Type" ref="AH2:AH5" totalsRowShown="0" headerRowDxfId="2" dataDxfId="1">
  <autoFilter ref="AH2:AH5" xr:uid="{5C5ADB90-6CC4-45C1-9B7A-0C3D61B00888}"/>
  <tableColumns count="1">
    <tableColumn id="1" xr3:uid="{B2B25287-9463-4BA3-8C4A-D2E6CBF8EB17}" name="HVAC System Type"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4DF71-4C8A-4CC6-9276-CD53991813E7}">
  <sheetPr codeName="Sheet3">
    <tabColor theme="4"/>
    <pageSetUpPr fitToPage="1"/>
  </sheetPr>
  <dimension ref="A1:K15"/>
  <sheetViews>
    <sheetView topLeftCell="B7" zoomScaleNormal="100" workbookViewId="0">
      <selection activeCell="K7" sqref="K7"/>
    </sheetView>
  </sheetViews>
  <sheetFormatPr defaultColWidth="8.85546875" defaultRowHeight="15"/>
  <cols>
    <col min="1" max="1" width="8.85546875" customWidth="1"/>
    <col min="2" max="8" width="16.85546875" customWidth="1"/>
    <col min="9" max="9" width="2" customWidth="1"/>
  </cols>
  <sheetData>
    <row r="1" spans="1:11" ht="15.75">
      <c r="A1" s="43" t="s">
        <v>53</v>
      </c>
    </row>
    <row r="2" spans="1:11" ht="60.75" customHeight="1">
      <c r="B2" s="146"/>
      <c r="C2" s="146"/>
      <c r="D2" s="146"/>
      <c r="E2" s="146"/>
      <c r="F2" s="146"/>
      <c r="G2" s="146"/>
      <c r="H2" s="146"/>
    </row>
    <row r="3" spans="1:11" ht="15" customHeight="1">
      <c r="A3" s="39"/>
    </row>
    <row r="4" spans="1:11" ht="40.15" customHeight="1">
      <c r="B4" s="147" t="s">
        <v>503</v>
      </c>
      <c r="C4" s="147"/>
      <c r="D4" s="147"/>
      <c r="E4" s="147"/>
      <c r="F4" s="147"/>
      <c r="G4" s="147"/>
      <c r="H4" s="147"/>
      <c r="K4" s="124"/>
    </row>
    <row r="5" spans="1:11" ht="40.15" customHeight="1">
      <c r="B5" s="147"/>
      <c r="C5" s="147"/>
      <c r="D5" s="147"/>
      <c r="E5" s="147"/>
      <c r="F5" s="147"/>
      <c r="G5" s="147"/>
      <c r="H5" s="147"/>
      <c r="K5" s="124"/>
    </row>
    <row r="6" spans="1:11" ht="24.6" customHeight="1">
      <c r="K6" s="132"/>
    </row>
    <row r="7" spans="1:11" ht="46.15" customHeight="1">
      <c r="A7" s="40"/>
      <c r="B7" s="41"/>
      <c r="C7" s="148"/>
      <c r="D7" s="148"/>
      <c r="E7" s="148"/>
      <c r="F7" s="148"/>
      <c r="G7" s="148"/>
      <c r="K7" s="133"/>
    </row>
    <row r="8" spans="1:11">
      <c r="A8" s="41"/>
      <c r="B8" s="41"/>
    </row>
    <row r="9" spans="1:11">
      <c r="A9" s="41"/>
      <c r="B9" s="41"/>
    </row>
    <row r="10" spans="1:11">
      <c r="A10" s="41"/>
      <c r="B10" s="41"/>
    </row>
    <row r="11" spans="1:11">
      <c r="A11" s="40"/>
      <c r="B11" s="41"/>
    </row>
    <row r="12" spans="1:11">
      <c r="A12" s="41"/>
      <c r="B12" s="41"/>
    </row>
    <row r="13" spans="1:11">
      <c r="A13" s="41"/>
      <c r="B13" s="41"/>
    </row>
    <row r="14" spans="1:11">
      <c r="A14" s="41"/>
      <c r="B14" s="41"/>
    </row>
    <row r="15" spans="1:11">
      <c r="A15" s="41"/>
      <c r="B15" s="41"/>
    </row>
  </sheetData>
  <sheetProtection algorithmName="SHA-512" hashValue="u78mJ6Pf05GIBYBp0mDrZqbVjmUnIDyAyqYLYcTphZL3EtTpUfpouFI87p0WfgqVB3lRApJOqQh8uyzfKLYU8g==" saltValue="rDkuLs0oou93mpzNe4m51w==" spinCount="100000" sheet="1" selectLockedCells="1" selectUnlockedCells="1"/>
  <mergeCells count="3">
    <mergeCell ref="B2:H2"/>
    <mergeCell ref="B4:H5"/>
    <mergeCell ref="C7:G7"/>
  </mergeCells>
  <pageMargins left="0.7" right="0.7" top="0.75" bottom="0.75" header="0.3" footer="0.3"/>
  <pageSetup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2441F-6306-46A4-A999-DBD260BBD220}">
  <sheetPr codeName="Sheet4">
    <tabColor theme="4"/>
    <pageSetUpPr fitToPage="1"/>
  </sheetPr>
  <dimension ref="A1:R33"/>
  <sheetViews>
    <sheetView topLeftCell="B1" zoomScale="86" zoomScaleNormal="86" workbookViewId="0">
      <selection activeCell="Q16" sqref="Q16"/>
    </sheetView>
  </sheetViews>
  <sheetFormatPr defaultColWidth="8.140625" defaultRowHeight="15" zeroHeight="1"/>
  <cols>
    <col min="1" max="1" width="3.85546875" style="1" customWidth="1"/>
    <col min="2" max="13" width="10.85546875" style="1" customWidth="1"/>
    <col min="14" max="14" width="9.140625" style="1" customWidth="1"/>
    <col min="15" max="15" width="3.85546875" style="1" customWidth="1"/>
    <col min="16" max="5704" width="8.140625" style="1" customWidth="1"/>
    <col min="5705" max="16384" width="8.140625" style="1"/>
  </cols>
  <sheetData>
    <row r="1" spans="1:18" ht="15.75">
      <c r="A1" s="43" t="s">
        <v>69</v>
      </c>
      <c r="R1"/>
    </row>
    <row r="2" spans="1:18" ht="15.75">
      <c r="A2" s="42"/>
      <c r="R2"/>
    </row>
    <row r="3" spans="1:18"/>
    <row r="4" spans="1:18" ht="20.25" customHeight="1"/>
    <row r="5" spans="1:18">
      <c r="A5" s="2"/>
      <c r="B5" s="2"/>
    </row>
    <row r="6" spans="1:18">
      <c r="A6" s="2"/>
      <c r="B6" s="2"/>
    </row>
    <row r="7" spans="1:18">
      <c r="A7" s="2"/>
      <c r="B7" s="2"/>
    </row>
    <row r="8" spans="1:18">
      <c r="A8" s="2"/>
      <c r="B8" s="2"/>
    </row>
    <row r="9" spans="1:18">
      <c r="A9" s="2"/>
      <c r="B9" s="2"/>
    </row>
    <row r="10" spans="1:18">
      <c r="A10" s="2"/>
      <c r="B10" s="2"/>
      <c r="R10" s="134"/>
    </row>
    <row r="11" spans="1:18">
      <c r="A11" s="2"/>
      <c r="B11" s="2"/>
    </row>
    <row r="12" spans="1:18">
      <c r="A12" s="2"/>
      <c r="B12" s="2"/>
    </row>
    <row r="13" spans="1:18">
      <c r="A13" s="2"/>
      <c r="B13" s="2"/>
    </row>
    <row r="14" spans="1:18"/>
    <row r="15" spans="1:18"/>
    <row r="16" spans="1:18"/>
    <row r="17"/>
    <row r="18"/>
    <row r="19"/>
    <row r="20"/>
    <row r="21"/>
    <row r="22"/>
    <row r="23"/>
    <row r="24"/>
    <row r="25"/>
    <row r="26"/>
    <row r="27"/>
    <row r="28"/>
    <row r="29"/>
    <row r="30"/>
    <row r="31"/>
    <row r="32"/>
    <row r="33" spans="2:14" ht="27.75" hidden="1" customHeight="1">
      <c r="B33" s="149"/>
      <c r="C33" s="149"/>
      <c r="D33" s="149"/>
      <c r="E33" s="149"/>
      <c r="F33" s="149"/>
      <c r="G33" s="149"/>
      <c r="H33" s="149"/>
      <c r="I33" s="149"/>
      <c r="J33" s="149"/>
      <c r="K33" s="149"/>
      <c r="L33" s="149"/>
      <c r="M33" s="149"/>
      <c r="N33" s="149"/>
    </row>
  </sheetData>
  <sheetProtection algorithmName="SHA-512" hashValue="uloiXxR6lvsD08lNaGVYKIjVwflPgMWe/CRJPBaEJ10/kaCnp9CwHKABhi2gHgF432yfFxGjdD1ZzhABraVOwQ==" saltValue="Umuko/Z6FKKxb1m6c+18DQ==" spinCount="100000" sheet="1" objects="1" scenarios="1"/>
  <mergeCells count="1">
    <mergeCell ref="B33:N33"/>
  </mergeCells>
  <pageMargins left="0.7" right="0.7" top="0.75" bottom="0.75" header="0.3" footer="0.3"/>
  <pageSetup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45604-73A6-440C-AB0D-E5FBCADB9312}">
  <sheetPr codeName="Sheet1">
    <tabColor theme="4"/>
    <pageSetUpPr fitToPage="1"/>
  </sheetPr>
  <dimension ref="A1:L26"/>
  <sheetViews>
    <sheetView tabSelected="1" showRuler="0" showWhiteSpace="0" view="pageLayout" zoomScaleNormal="100" workbookViewId="0">
      <selection activeCell="D5" sqref="D5"/>
    </sheetView>
  </sheetViews>
  <sheetFormatPr defaultColWidth="16.28515625" defaultRowHeight="15" zeroHeight="1"/>
  <cols>
    <col min="1" max="1" width="3.85546875" style="1" customWidth="1"/>
    <col min="2" max="3" width="15.5703125" style="1" customWidth="1"/>
    <col min="4" max="4" width="36.85546875" style="1" customWidth="1"/>
    <col min="5" max="5" width="21.42578125" style="1" customWidth="1"/>
    <col min="6" max="7" width="16.28515625" style="1"/>
    <col min="8" max="8" width="16.28515625" style="2" customWidth="1"/>
    <col min="9" max="9" width="5" style="2" hidden="1" customWidth="1"/>
    <col min="10" max="10" width="16.28515625" style="2" customWidth="1"/>
    <col min="11" max="16384" width="16.28515625" style="1"/>
  </cols>
  <sheetData>
    <row r="1" spans="1:12" ht="15.75">
      <c r="A1" s="145" t="s">
        <v>70</v>
      </c>
      <c r="H1"/>
    </row>
    <row r="2" spans="1:12" s="2" customFormat="1" ht="53.25" customHeight="1">
      <c r="A2" s="42"/>
      <c r="B2" s="150"/>
      <c r="C2" s="150"/>
      <c r="D2" s="150"/>
      <c r="E2" s="150"/>
      <c r="F2" s="150"/>
      <c r="H2"/>
    </row>
    <row r="3" spans="1:12" s="2" customFormat="1" ht="13.15" customHeight="1">
      <c r="A3" s="1"/>
      <c r="B3" s="1"/>
      <c r="C3" s="1"/>
      <c r="D3" s="1"/>
      <c r="E3" s="1"/>
      <c r="F3" s="1"/>
    </row>
    <row r="4" spans="1:12" s="2" customFormat="1" ht="13.15" customHeight="1">
      <c r="A4" s="1"/>
      <c r="B4" s="1"/>
      <c r="C4" s="1"/>
      <c r="D4" s="1"/>
      <c r="E4" s="1"/>
      <c r="F4" s="1"/>
    </row>
    <row r="5" spans="1:12" s="2" customFormat="1" ht="25.15" customHeight="1">
      <c r="A5" s="1"/>
      <c r="B5" s="151" t="s">
        <v>1</v>
      </c>
      <c r="C5" s="152"/>
      <c r="D5" s="67" t="s">
        <v>99</v>
      </c>
      <c r="E5" s="3"/>
      <c r="F5" s="4"/>
      <c r="H5" s="11"/>
    </row>
    <row r="6" spans="1:12" s="2" customFormat="1" ht="6.75" customHeight="1">
      <c r="A6" s="1"/>
      <c r="B6" s="1"/>
      <c r="C6" s="1"/>
      <c r="D6" s="1"/>
      <c r="E6" s="1"/>
      <c r="F6" s="1"/>
    </row>
    <row r="7" spans="1:12" s="2" customFormat="1" ht="25.15" customHeight="1">
      <c r="A7" s="1"/>
      <c r="B7" s="6" t="s">
        <v>72</v>
      </c>
      <c r="C7" s="7"/>
      <c r="D7" s="5" t="str">
        <f>INDEX(Table1[Type of School Facility Ventilation],MATCH('3. School Dashboard'!D5,Table1[Name of School Facility],0),1)</f>
        <v>Mechanical Ventilation</v>
      </c>
      <c r="E7" s="16"/>
      <c r="F7" s="9"/>
    </row>
    <row r="8" spans="1:12" s="2" customFormat="1" ht="12.75" customHeight="1">
      <c r="A8" s="1"/>
      <c r="B8" s="1"/>
      <c r="C8" s="1"/>
      <c r="D8" s="1"/>
      <c r="E8" s="1"/>
      <c r="F8" s="1"/>
    </row>
    <row r="9" spans="1:12" s="2" customFormat="1" ht="27" customHeight="1">
      <c r="A9" s="1"/>
      <c r="B9" s="151" t="s">
        <v>75</v>
      </c>
      <c r="C9" s="152"/>
      <c r="D9" s="152"/>
      <c r="E9" s="152"/>
      <c r="F9" s="153"/>
    </row>
    <row r="10" spans="1:12" s="2" customFormat="1" ht="18" customHeight="1">
      <c r="A10" s="1"/>
      <c r="B10" s="154" t="s">
        <v>67</v>
      </c>
      <c r="C10" s="155"/>
      <c r="D10" s="155"/>
      <c r="E10" s="33" t="str">
        <f>IF(AND(I10="NA", $D$7="Non-Mechanical Ventilation (Natural Ventilation / Exhaust Only)"),"Not Applicable", "")</f>
        <v/>
      </c>
      <c r="F10" s="8">
        <f>IF(I10="NA",-1,IF(I10="Yes",1,0))</f>
        <v>1</v>
      </c>
      <c r="I10" s="32" t="str">
        <f>INDEX(Table1[[Ventilation assessed ]],MATCH('3. School Dashboard'!$D$5,Table1[Name of School Facility],0))</f>
        <v>Yes</v>
      </c>
    </row>
    <row r="11" spans="1:12" s="2" customFormat="1" ht="18" customHeight="1">
      <c r="A11" s="1"/>
      <c r="B11" s="158" t="s">
        <v>7</v>
      </c>
      <c r="C11" s="159"/>
      <c r="D11" s="159"/>
      <c r="E11" s="33" t="str">
        <f>IF(AND(I11="NA", $D$7="Non-Mechanical Ventilation (Natural Ventilation / Exhaust Only)"),"Not Applicable", "")</f>
        <v/>
      </c>
      <c r="F11" s="8">
        <f>IF(I11="NA",-1,IF(I11="Yes",1,0))</f>
        <v>1</v>
      </c>
      <c r="H11" s="136"/>
      <c r="I11" s="32" t="str">
        <f>INDEX(Table1[Higher grade filters installed],MATCH('3. School Dashboard'!$D$5,Table1[Name of School Facility],0))</f>
        <v>Yes</v>
      </c>
      <c r="J11" s="136"/>
      <c r="L11" s="128"/>
    </row>
    <row r="12" spans="1:12" s="2" customFormat="1" ht="18" customHeight="1">
      <c r="A12" s="1"/>
      <c r="B12" s="158" t="s">
        <v>73</v>
      </c>
      <c r="C12" s="159"/>
      <c r="D12" s="159"/>
      <c r="E12" s="33" t="str">
        <f>IF(AND(I12="NA", $D$7="Non-Mechanical Ventilation (Natural Ventilation / Exhaust Only)"),"Not Applicable", "")</f>
        <v/>
      </c>
      <c r="F12" s="8">
        <f>IF(I12="NA",-1,IF(I12="Yes",1,0))</f>
        <v>1</v>
      </c>
      <c r="I12" s="32" t="str">
        <f>INDEX(Table1[Increased frequency of filter changes],MATCH('3. School Dashboard'!$D$5,Table1[Name of School Facility],0))</f>
        <v>Yes</v>
      </c>
    </row>
    <row r="13" spans="1:12" s="2" customFormat="1" ht="18" customHeight="1">
      <c r="A13" s="1"/>
      <c r="B13" s="158" t="s">
        <v>74</v>
      </c>
      <c r="C13" s="159"/>
      <c r="D13" s="159"/>
      <c r="E13" s="33" t="str">
        <f>IF(AND(I13="NA", $D$7="Non-Mechanical Ventilation (Natural Ventilation / Exhaust Only)"),"Not Applicable", "")</f>
        <v/>
      </c>
      <c r="F13" s="8">
        <f>IF(I13="NA",-1,IF(I13="Yes",1,0))</f>
        <v>1</v>
      </c>
      <c r="I13" s="32" t="str">
        <f>INDEX(Table1[Increased fresh air intake (windows and/or mechanical ventilation systems)],MATCH('3. School Dashboard'!$D$5,Table1[Name of School Facility],0))</f>
        <v>Yes</v>
      </c>
    </row>
    <row r="14" spans="1:12" ht="18" customHeight="1">
      <c r="B14" s="158" t="s">
        <v>78</v>
      </c>
      <c r="C14" s="159"/>
      <c r="D14" s="159"/>
      <c r="E14" s="33" t="str">
        <f>IF(I14="NA", "Not Applicable", "")</f>
        <v>Not Applicable</v>
      </c>
      <c r="F14" s="52">
        <f>IF(I14="NA",-1,IF(I14="Yes",1,0))</f>
        <v>-1</v>
      </c>
      <c r="G14" s="10"/>
      <c r="I14" s="32" t="str">
        <f>INDEX(Table1[HEPA units deployed in portables, as needed ],MATCH('3. School Dashboard'!$D$5,Table1[Name of School Facility],0))</f>
        <v>NA</v>
      </c>
    </row>
    <row r="15" spans="1:12" s="128" customFormat="1" ht="18" customHeight="1">
      <c r="B15" s="156" t="s">
        <v>8</v>
      </c>
      <c r="C15" s="157"/>
      <c r="D15" s="157"/>
      <c r="E15" s="157"/>
      <c r="F15" s="53">
        <f>INDEX(Table1[Standalone HEPA filter units in place],MATCH('3. School Dashboard'!$D$5,Table1[Name of School Facility],0))</f>
        <v>17</v>
      </c>
      <c r="G15" s="129"/>
      <c r="I15" s="130"/>
    </row>
    <row r="16" spans="1:12" s="128" customFormat="1" ht="25.9" customHeight="1">
      <c r="B16" s="57" t="s">
        <v>76</v>
      </c>
      <c r="G16" s="131"/>
      <c r="H16" s="135"/>
    </row>
    <row r="17" spans="2:2" ht="17.100000000000001" customHeight="1">
      <c r="B17" s="58" t="s">
        <v>77</v>
      </c>
    </row>
    <row r="26" spans="2:2" ht="4.1500000000000004" hidden="1" customHeight="1"/>
  </sheetData>
  <sheetProtection selectLockedCells="1"/>
  <mergeCells count="9">
    <mergeCell ref="B2:F2"/>
    <mergeCell ref="B5:C5"/>
    <mergeCell ref="B9:F9"/>
    <mergeCell ref="B10:D10"/>
    <mergeCell ref="B15:E15"/>
    <mergeCell ref="B11:D11"/>
    <mergeCell ref="B12:D12"/>
    <mergeCell ref="B13:D13"/>
    <mergeCell ref="B14:D14"/>
  </mergeCells>
  <conditionalFormatting sqref="I10">
    <cfRule type="iconSet" priority="10">
      <iconSet iconSet="3Symbols2">
        <cfvo type="percent" val="0"/>
        <cfvo type="percent" val="33"/>
        <cfvo type="percent" val="67"/>
      </iconSet>
    </cfRule>
  </conditionalFormatting>
  <conditionalFormatting sqref="I11">
    <cfRule type="iconSet" priority="6">
      <iconSet iconSet="3Symbols2">
        <cfvo type="percent" val="0"/>
        <cfvo type="percent" val="33"/>
        <cfvo type="percent" val="67"/>
      </iconSet>
    </cfRule>
  </conditionalFormatting>
  <conditionalFormatting sqref="I12">
    <cfRule type="iconSet" priority="5">
      <iconSet iconSet="3Symbols2">
        <cfvo type="percent" val="0"/>
        <cfvo type="percent" val="33"/>
        <cfvo type="percent" val="67"/>
      </iconSet>
    </cfRule>
  </conditionalFormatting>
  <conditionalFormatting sqref="I13">
    <cfRule type="iconSet" priority="4">
      <iconSet iconSet="3Symbols2">
        <cfvo type="percent" val="0"/>
        <cfvo type="percent" val="33"/>
        <cfvo type="percent" val="67"/>
      </iconSet>
    </cfRule>
  </conditionalFormatting>
  <conditionalFormatting sqref="I14">
    <cfRule type="iconSet" priority="3">
      <iconSet iconSet="3Symbols2">
        <cfvo type="percent" val="0"/>
        <cfvo type="percent" val="33"/>
        <cfvo type="percent" val="67"/>
      </iconSet>
    </cfRule>
  </conditionalFormatting>
  <dataValidations count="1">
    <dataValidation type="list" allowBlank="1" showInputMessage="1" showErrorMessage="1" sqref="D5" xr:uid="{DCF4BBB6-608A-4CCD-9D43-872F35D354B7}">
      <formula1>School_Name</formula1>
    </dataValidation>
  </dataValidations>
  <pageMargins left="0.7" right="0.7" top="0.75" bottom="0.75" header="0.3" footer="0.3"/>
  <pageSetup scale="47"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2" id="{00000000-000E-0000-0300-000003000000}">
            <x14:iconSet iconSet="3Symbols2" custom="1">
              <x14:cfvo type="percent">
                <xm:f>0</xm:f>
              </x14:cfvo>
              <x14:cfvo type="num">
                <xm:f>0</xm:f>
              </x14:cfvo>
              <x14:cfvo type="num">
                <xm:f>1</xm:f>
              </x14:cfvo>
              <x14:cfIcon iconSet="NoIcons" iconId="0"/>
              <x14:cfIcon iconSet="NoIcons" iconId="0"/>
              <x14:cfIcon iconSet="3Symbols2" iconId="2"/>
            </x14:iconSet>
          </x14:cfRule>
          <xm:sqref>F10:G10 G11:G15 F11:F14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7C534-5EFF-43C7-9F22-C8B271C9D98E}">
  <sheetPr codeName="Sheet5">
    <tabColor theme="9"/>
    <pageSetUpPr fitToPage="1"/>
  </sheetPr>
  <dimension ref="A1:AC30"/>
  <sheetViews>
    <sheetView topLeftCell="D15" zoomScale="80" zoomScaleNormal="80" workbookViewId="0">
      <selection activeCell="G19" sqref="G19"/>
    </sheetView>
  </sheetViews>
  <sheetFormatPr defaultRowHeight="15"/>
  <cols>
    <col min="1" max="1" width="6.140625" style="26" customWidth="1"/>
    <col min="2" max="2" width="97.7109375" style="18" customWidth="1"/>
    <col min="3" max="3" width="57.85546875" customWidth="1"/>
    <col min="4" max="4" width="39" customWidth="1"/>
    <col min="5" max="23" width="12.5703125" customWidth="1"/>
    <col min="24" max="29" width="12.5703125" style="139" customWidth="1"/>
  </cols>
  <sheetData>
    <row r="1" spans="1:29" ht="19.5" thickBot="1">
      <c r="A1" s="44" t="s">
        <v>54</v>
      </c>
      <c r="B1" s="80" t="s">
        <v>38</v>
      </c>
      <c r="C1" s="81" t="s">
        <v>39</v>
      </c>
    </row>
    <row r="2" spans="1:29" ht="19.5" thickBot="1">
      <c r="A2" s="15"/>
      <c r="B2" s="83"/>
      <c r="C2" s="84"/>
      <c r="D2" s="82"/>
      <c r="F2" s="168" t="s">
        <v>93</v>
      </c>
      <c r="G2" s="169"/>
    </row>
    <row r="3" spans="1:29" ht="21">
      <c r="A3" s="19"/>
      <c r="B3" s="98" t="s">
        <v>41</v>
      </c>
      <c r="C3" s="99"/>
      <c r="D3" s="97"/>
      <c r="F3" s="63"/>
      <c r="G3" s="64" t="s">
        <v>95</v>
      </c>
    </row>
    <row r="4" spans="1:29" ht="21.75" thickBot="1">
      <c r="A4" s="15"/>
      <c r="B4" s="96"/>
      <c r="C4" s="97"/>
      <c r="D4" s="97"/>
      <c r="E4" s="122"/>
      <c r="F4" s="65"/>
      <c r="G4" s="66" t="s">
        <v>94</v>
      </c>
    </row>
    <row r="5" spans="1:29" ht="21">
      <c r="A5" s="15">
        <v>1</v>
      </c>
      <c r="B5" s="96" t="s">
        <v>9</v>
      </c>
      <c r="C5" s="100" t="s">
        <v>155</v>
      </c>
      <c r="D5" s="101" t="s">
        <v>91</v>
      </c>
      <c r="E5" s="123"/>
    </row>
    <row r="6" spans="1:29" ht="21">
      <c r="B6" s="96"/>
      <c r="C6" s="97"/>
      <c r="D6" s="97"/>
    </row>
    <row r="7" spans="1:29" ht="21">
      <c r="A7" s="15">
        <v>2</v>
      </c>
      <c r="B7" s="96" t="s">
        <v>37</v>
      </c>
      <c r="C7" s="97"/>
      <c r="D7" s="97"/>
    </row>
    <row r="8" spans="1:29" ht="21">
      <c r="A8" s="35">
        <v>2.1</v>
      </c>
      <c r="B8" s="102"/>
      <c r="C8" s="103" t="s">
        <v>515</v>
      </c>
      <c r="D8" s="101" t="s">
        <v>89</v>
      </c>
    </row>
    <row r="9" spans="1:29" ht="21">
      <c r="A9" s="38">
        <v>2.2000000000000002</v>
      </c>
      <c r="B9" s="102"/>
      <c r="C9" s="103" t="s">
        <v>516</v>
      </c>
      <c r="D9" s="101" t="s">
        <v>89</v>
      </c>
    </row>
    <row r="10" spans="1:29" ht="21">
      <c r="A10" s="38">
        <v>2.2999999999999998</v>
      </c>
      <c r="B10" s="102"/>
      <c r="C10" s="103" t="s">
        <v>517</v>
      </c>
      <c r="D10" s="101" t="s">
        <v>89</v>
      </c>
    </row>
    <row r="11" spans="1:29" ht="42">
      <c r="A11" s="38">
        <v>2.4</v>
      </c>
      <c r="B11" s="102"/>
      <c r="C11" s="103" t="s">
        <v>518</v>
      </c>
      <c r="D11" s="101" t="s">
        <v>89</v>
      </c>
    </row>
    <row r="12" spans="1:29" ht="21">
      <c r="A12" s="15"/>
      <c r="B12" s="96"/>
      <c r="C12" s="97"/>
      <c r="D12" s="97"/>
    </row>
    <row r="13" spans="1:29" ht="18.75">
      <c r="A13" s="104"/>
      <c r="B13" s="85" t="s">
        <v>42</v>
      </c>
      <c r="C13" s="86"/>
      <c r="D13" s="82"/>
    </row>
    <row r="14" spans="1:29" ht="18.75">
      <c r="A14" s="105"/>
      <c r="B14" s="83"/>
      <c r="C14" s="82"/>
      <c r="D14" s="82"/>
      <c r="R14" s="34"/>
      <c r="X14" s="139" t="s">
        <v>507</v>
      </c>
      <c r="Y14" s="139" t="s">
        <v>507</v>
      </c>
    </row>
    <row r="15" spans="1:29" ht="19.5" thickBot="1">
      <c r="A15" s="106">
        <v>3</v>
      </c>
      <c r="B15" s="89" t="s">
        <v>40</v>
      </c>
      <c r="C15" s="90"/>
      <c r="D15" s="82"/>
      <c r="E15" s="162" t="s">
        <v>52</v>
      </c>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row>
    <row r="16" spans="1:29" ht="18.75">
      <c r="A16" s="107"/>
      <c r="B16" s="88"/>
      <c r="C16" s="82"/>
      <c r="D16" s="82"/>
      <c r="E16" s="160" t="s">
        <v>47</v>
      </c>
      <c r="F16" s="161"/>
      <c r="G16" s="161"/>
      <c r="H16" s="161"/>
      <c r="I16" s="161"/>
      <c r="J16" s="164"/>
      <c r="K16" s="165" t="s">
        <v>48</v>
      </c>
      <c r="L16" s="166"/>
      <c r="M16" s="166"/>
      <c r="N16" s="166"/>
      <c r="O16" s="166"/>
      <c r="P16" s="166"/>
      <c r="Q16" s="167"/>
      <c r="R16" s="165" t="s">
        <v>96</v>
      </c>
      <c r="S16" s="166"/>
      <c r="T16" s="166"/>
      <c r="U16" s="166"/>
      <c r="V16" s="166"/>
      <c r="W16" s="166"/>
      <c r="X16" s="160" t="s">
        <v>504</v>
      </c>
      <c r="Y16" s="161"/>
      <c r="Z16" s="161"/>
      <c r="AA16" s="161"/>
      <c r="AB16" s="161"/>
      <c r="AC16" s="161"/>
    </row>
    <row r="17" spans="1:29" ht="90">
      <c r="A17" s="107"/>
      <c r="B17" s="88"/>
      <c r="C17" s="87" t="s">
        <v>92</v>
      </c>
      <c r="D17" s="82"/>
      <c r="E17" s="36" t="s">
        <v>50</v>
      </c>
      <c r="F17" s="37" t="s">
        <v>50</v>
      </c>
      <c r="G17" s="59" t="s">
        <v>82</v>
      </c>
      <c r="H17" s="59" t="s">
        <v>84</v>
      </c>
      <c r="I17" s="59" t="s">
        <v>83</v>
      </c>
      <c r="J17" s="60" t="s">
        <v>85</v>
      </c>
      <c r="K17" s="127" t="s">
        <v>51</v>
      </c>
      <c r="L17" s="48" t="s">
        <v>49</v>
      </c>
      <c r="M17" s="48" t="s">
        <v>62</v>
      </c>
      <c r="N17" s="59" t="s">
        <v>84</v>
      </c>
      <c r="O17" s="59" t="s">
        <v>83</v>
      </c>
      <c r="P17" s="59" t="s">
        <v>82</v>
      </c>
      <c r="Q17" s="60" t="s">
        <v>85</v>
      </c>
      <c r="R17" s="48" t="s">
        <v>97</v>
      </c>
      <c r="S17" s="48" t="s">
        <v>98</v>
      </c>
      <c r="T17" s="59" t="s">
        <v>84</v>
      </c>
      <c r="U17" s="59" t="s">
        <v>83</v>
      </c>
      <c r="V17" s="59" t="s">
        <v>82</v>
      </c>
      <c r="W17" s="60" t="s">
        <v>85</v>
      </c>
      <c r="X17" s="140" t="s">
        <v>97</v>
      </c>
      <c r="Y17" s="140" t="s">
        <v>98</v>
      </c>
      <c r="Z17" s="141" t="s">
        <v>84</v>
      </c>
      <c r="AA17" s="141" t="s">
        <v>83</v>
      </c>
      <c r="AB17" s="141" t="s">
        <v>82</v>
      </c>
      <c r="AC17" s="142" t="s">
        <v>85</v>
      </c>
    </row>
    <row r="18" spans="1:29" ht="30" customHeight="1">
      <c r="A18" s="105">
        <v>3.1</v>
      </c>
      <c r="B18" s="83" t="s">
        <v>508</v>
      </c>
      <c r="C18" s="91">
        <f>SUM(E18:W18)</f>
        <v>8820024.6753790006</v>
      </c>
      <c r="D18" s="87"/>
      <c r="E18" s="71">
        <f>INDEX('Funding Tables'!Q:Q,MATCH('4. Board Level Worksheet'!$C$5,'Funding Tables'!$P:$P,0))/1000000</f>
        <v>0.10199999999999999</v>
      </c>
      <c r="F18" s="71">
        <f>INDEX('Funding Tables'!R:R,MATCH('4. Board Level Worksheet'!$C$5,'Funding Tables'!$P:$P,0))/1000000</f>
        <v>0.10199999999999999</v>
      </c>
      <c r="G18" s="61">
        <v>867854</v>
      </c>
      <c r="H18" s="61">
        <v>830844</v>
      </c>
      <c r="I18" s="61">
        <v>633148</v>
      </c>
      <c r="J18" s="61">
        <v>0</v>
      </c>
      <c r="K18" s="71">
        <f>INDEX('Funding Tables'!S:S,MATCH('4. Board Level Worksheet'!$C$5,'Funding Tables'!$P:$P,0))/1000000</f>
        <v>4.2092999999999998E-2</v>
      </c>
      <c r="L18" s="71">
        <f>INDEX('Funding Tables'!T:T,MATCH('4. Board Level Worksheet'!$C$5,'Funding Tables'!$P:$P,0))/1000000</f>
        <v>0</v>
      </c>
      <c r="M18" s="71">
        <f>INDEX('Funding Tables'!W:W,MATCH('4. Board Level Worksheet'!$C$5,'Funding Tables'!$P:$P,0))/1000000</f>
        <v>0.123334</v>
      </c>
      <c r="N18" s="61">
        <v>1465067</v>
      </c>
      <c r="O18" s="61">
        <v>1482452</v>
      </c>
      <c r="P18" s="61">
        <v>257086</v>
      </c>
      <c r="Q18" s="61">
        <v>0</v>
      </c>
      <c r="R18" s="71">
        <f>INDEX('Funding Tables'!X:X,MATCH('4. Board Level Worksheet'!$C$5,'Funding Tables'!$P:$P,0))/1000000</f>
        <v>0.17863499999999999</v>
      </c>
      <c r="S18" s="71">
        <f>INDEX('Funding Tables'!Y:Y,MATCH('4. Board Level Worksheet'!$C$5,'Funding Tables'!$P:$P,0))/1000000</f>
        <v>0.12731700000000001</v>
      </c>
      <c r="T18" s="144">
        <v>428478</v>
      </c>
      <c r="U18" s="144">
        <v>2033826</v>
      </c>
      <c r="V18" s="68">
        <v>821269</v>
      </c>
      <c r="W18" s="68" t="s">
        <v>88</v>
      </c>
      <c r="X18" s="143">
        <f>INDEX('Funding Tables'!AA:AA,MATCH('4. Board Level Worksheet'!$C$5,'Funding Tables'!$P:$P,0))/1000000</f>
        <v>0</v>
      </c>
      <c r="Y18" s="143">
        <f>INDEX('Funding Tables'!AB:AB,MATCH('4. Board Level Worksheet'!$C$5,'Funding Tables'!$P:$P,0))/1000000</f>
        <v>0</v>
      </c>
      <c r="Z18" s="126" t="s">
        <v>88</v>
      </c>
      <c r="AA18" s="126" t="s">
        <v>88</v>
      </c>
      <c r="AB18" s="126" t="s">
        <v>88</v>
      </c>
      <c r="AC18" s="144" t="s">
        <v>88</v>
      </c>
    </row>
    <row r="19" spans="1:29" ht="30" customHeight="1">
      <c r="A19" s="105">
        <v>3.2</v>
      </c>
      <c r="B19" s="83" t="s">
        <v>509</v>
      </c>
      <c r="C19" s="91">
        <v>5.3</v>
      </c>
      <c r="D19" s="87"/>
    </row>
    <row r="20" spans="1:29" ht="18.75">
      <c r="A20" s="107"/>
      <c r="B20" s="88"/>
      <c r="C20" s="82"/>
      <c r="D20" s="82"/>
    </row>
    <row r="21" spans="1:29" ht="18.75">
      <c r="A21" s="105">
        <v>3.3</v>
      </c>
      <c r="B21" s="92" t="s">
        <v>510</v>
      </c>
      <c r="C21" s="93">
        <v>5</v>
      </c>
      <c r="D21" s="87" t="s">
        <v>89</v>
      </c>
    </row>
    <row r="22" spans="1:29" ht="18.75">
      <c r="A22" s="105">
        <v>3.4</v>
      </c>
      <c r="B22" s="92" t="s">
        <v>511</v>
      </c>
      <c r="C22" s="93">
        <v>10</v>
      </c>
      <c r="D22" s="87" t="s">
        <v>89</v>
      </c>
    </row>
    <row r="23" spans="1:29" ht="18.75">
      <c r="A23" s="105">
        <v>3.5</v>
      </c>
      <c r="B23" s="92" t="s">
        <v>512</v>
      </c>
      <c r="C23" s="94">
        <f>IFERROR(C22/ROWS(Table1[Name of School Facility]),"")</f>
        <v>0.76923076923076927</v>
      </c>
      <c r="D23" s="87" t="s">
        <v>90</v>
      </c>
    </row>
    <row r="24" spans="1:29" ht="18.75">
      <c r="A24" s="105">
        <v>3.6</v>
      </c>
      <c r="B24" s="92" t="s">
        <v>513</v>
      </c>
      <c r="C24" s="93">
        <v>10</v>
      </c>
      <c r="D24" s="87" t="s">
        <v>89</v>
      </c>
    </row>
    <row r="25" spans="1:29" ht="18.75">
      <c r="A25" s="105">
        <v>3.7</v>
      </c>
      <c r="B25" s="92" t="s">
        <v>514</v>
      </c>
      <c r="C25" s="93">
        <v>10</v>
      </c>
      <c r="D25" s="87" t="s">
        <v>89</v>
      </c>
    </row>
    <row r="26" spans="1:29" ht="18.75">
      <c r="A26" s="105">
        <v>3.8</v>
      </c>
      <c r="B26" s="92" t="s">
        <v>505</v>
      </c>
      <c r="C26" s="94">
        <f>IFERROR(C25/ROWS(Table1[Name of School Facility]),"")</f>
        <v>0.76923076923076927</v>
      </c>
      <c r="D26" s="87" t="s">
        <v>90</v>
      </c>
    </row>
    <row r="27" spans="1:29" ht="18.75">
      <c r="A27" s="105"/>
      <c r="B27" s="83"/>
      <c r="C27" s="88"/>
      <c r="D27" s="87"/>
    </row>
    <row r="28" spans="1:29" ht="18.75">
      <c r="A28" s="106">
        <v>3.9</v>
      </c>
      <c r="B28" s="89" t="s">
        <v>86</v>
      </c>
      <c r="C28" s="95">
        <v>282</v>
      </c>
      <c r="D28" s="87" t="s">
        <v>89</v>
      </c>
    </row>
    <row r="29" spans="1:29" ht="18.75">
      <c r="A29" s="107"/>
      <c r="B29" s="88"/>
      <c r="C29" s="82"/>
      <c r="D29" s="82"/>
    </row>
    <row r="30" spans="1:29" ht="18.75">
      <c r="B30" s="137" t="s">
        <v>506</v>
      </c>
      <c r="C30" s="138">
        <f>SUM('5. School Level Worksheet'!I:I)</f>
        <v>282</v>
      </c>
    </row>
  </sheetData>
  <mergeCells count="6">
    <mergeCell ref="X16:AC16"/>
    <mergeCell ref="E15:AC15"/>
    <mergeCell ref="E16:J16"/>
    <mergeCell ref="K16:Q16"/>
    <mergeCell ref="F2:G2"/>
    <mergeCell ref="R16:W16"/>
  </mergeCells>
  <phoneticPr fontId="19" type="noConversion"/>
  <dataValidations count="1">
    <dataValidation operator="lessThan" allowBlank="1" showInputMessage="1" showErrorMessage="1" sqref="E8 C8:C11" xr:uid="{25D9E677-DE32-483F-AF8A-24038D659400}"/>
  </dataValidations>
  <pageMargins left="0.7" right="0.7" top="0.75" bottom="0.75" header="0.3" footer="0.3"/>
  <pageSetup scale="1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AEB7B65-5C6D-4C09-A49F-8E0DD2444495}">
          <x14:formula1>
            <xm:f>'Funding Tables'!$C$2:$C$78</xm:f>
          </x14:formula1>
          <xm:sqref>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5F74A-DE88-40F0-9687-4C5F57E69174}">
  <sheetPr codeName="Sheet6">
    <tabColor theme="9"/>
    <pageSetUpPr fitToPage="1"/>
  </sheetPr>
  <dimension ref="A1:J18"/>
  <sheetViews>
    <sheetView zoomScale="110" zoomScaleNormal="110" workbookViewId="0">
      <selection activeCell="A14" sqref="A14"/>
    </sheetView>
  </sheetViews>
  <sheetFormatPr defaultRowHeight="15"/>
  <cols>
    <col min="1" max="1" width="26.140625" customWidth="1"/>
    <col min="2" max="2" width="13" customWidth="1"/>
    <col min="3" max="3" width="41.28515625" style="21" customWidth="1"/>
    <col min="4" max="4" width="29.5703125" style="21" customWidth="1"/>
    <col min="5" max="5" width="32.7109375" style="21" customWidth="1"/>
    <col min="6" max="6" width="48.140625" style="21" customWidth="1"/>
    <col min="7" max="7" width="46.7109375" style="21" customWidth="1"/>
    <col min="8" max="8" width="41.140625" style="21" customWidth="1"/>
    <col min="9" max="9" width="33.140625" style="21" customWidth="1"/>
    <col min="10" max="10" width="10.42578125" style="21" bestFit="1" customWidth="1"/>
    <col min="13" max="13" width="29.42578125" customWidth="1"/>
    <col min="22" max="22" width="32.85546875" customWidth="1"/>
  </cols>
  <sheetData>
    <row r="1" spans="1:10" ht="15.75">
      <c r="A1" s="45" t="s">
        <v>55</v>
      </c>
    </row>
    <row r="2" spans="1:10" s="20" customFormat="1" ht="60">
      <c r="A2" s="62" t="s">
        <v>87</v>
      </c>
      <c r="B2" s="22"/>
      <c r="C2" s="23" t="s">
        <v>79</v>
      </c>
      <c r="D2" s="24" t="s">
        <v>45</v>
      </c>
      <c r="E2" s="24" t="s">
        <v>45</v>
      </c>
      <c r="F2" s="24" t="s">
        <v>45</v>
      </c>
      <c r="G2" s="72" t="s">
        <v>45</v>
      </c>
      <c r="H2" s="72" t="s">
        <v>45</v>
      </c>
      <c r="I2" s="72" t="s">
        <v>81</v>
      </c>
    </row>
    <row r="3" spans="1:10" ht="19.5" thickBot="1">
      <c r="G3" s="73"/>
      <c r="H3" s="73"/>
      <c r="I3" s="73"/>
      <c r="J3"/>
    </row>
    <row r="4" spans="1:10" ht="19.5" thickBot="1">
      <c r="A4" s="27" t="s">
        <v>43</v>
      </c>
      <c r="B4" s="28"/>
      <c r="C4" s="29"/>
      <c r="D4" s="30" t="s">
        <v>44</v>
      </c>
      <c r="E4" s="31"/>
      <c r="F4" s="31"/>
      <c r="G4" s="74"/>
      <c r="H4" s="74"/>
      <c r="I4" s="74"/>
      <c r="J4"/>
    </row>
    <row r="5" spans="1:10" s="25" customFormat="1" ht="57" thickBot="1">
      <c r="A5" s="77" t="s">
        <v>2</v>
      </c>
      <c r="B5" s="78" t="s">
        <v>3</v>
      </c>
      <c r="C5" s="78" t="s">
        <v>4</v>
      </c>
      <c r="D5" s="79" t="s">
        <v>67</v>
      </c>
      <c r="E5" s="76" t="s">
        <v>7</v>
      </c>
      <c r="F5" s="76" t="s">
        <v>73</v>
      </c>
      <c r="G5" s="75" t="s">
        <v>74</v>
      </c>
      <c r="H5" s="76" t="s">
        <v>66</v>
      </c>
      <c r="I5" s="76" t="s">
        <v>8</v>
      </c>
      <c r="J5" s="56" t="s">
        <v>71</v>
      </c>
    </row>
    <row r="6" spans="1:10">
      <c r="A6" t="s">
        <v>99</v>
      </c>
      <c r="B6" t="s">
        <v>100</v>
      </c>
      <c r="C6" s="21" t="s">
        <v>68</v>
      </c>
      <c r="D6" s="21" t="s">
        <v>6</v>
      </c>
      <c r="E6" s="21" t="s">
        <v>6</v>
      </c>
      <c r="F6" s="21" t="s">
        <v>6</v>
      </c>
      <c r="G6" s="21" t="s">
        <v>6</v>
      </c>
      <c r="H6" s="21" t="s">
        <v>46</v>
      </c>
      <c r="I6" s="21">
        <v>17</v>
      </c>
      <c r="J6" s="21">
        <v>30.1</v>
      </c>
    </row>
    <row r="7" spans="1:10">
      <c r="A7" t="s">
        <v>101</v>
      </c>
      <c r="B7" t="s">
        <v>102</v>
      </c>
      <c r="C7" s="21" t="s">
        <v>80</v>
      </c>
      <c r="D7" s="21" t="s">
        <v>6</v>
      </c>
      <c r="E7" s="21" t="s">
        <v>46</v>
      </c>
      <c r="F7" s="21" t="s">
        <v>46</v>
      </c>
      <c r="G7" s="21" t="s">
        <v>6</v>
      </c>
      <c r="H7" s="21" t="s">
        <v>46</v>
      </c>
      <c r="I7" s="21">
        <v>18</v>
      </c>
      <c r="J7" s="21">
        <v>30.1</v>
      </c>
    </row>
    <row r="8" spans="1:10">
      <c r="A8" t="s">
        <v>103</v>
      </c>
      <c r="B8" t="s">
        <v>104</v>
      </c>
      <c r="C8" s="21" t="s">
        <v>68</v>
      </c>
      <c r="D8" s="21" t="s">
        <v>6</v>
      </c>
      <c r="E8" s="21" t="s">
        <v>5</v>
      </c>
      <c r="F8" s="21" t="s">
        <v>6</v>
      </c>
      <c r="G8" s="21" t="s">
        <v>6</v>
      </c>
      <c r="H8" s="21" t="s">
        <v>46</v>
      </c>
      <c r="I8" s="21">
        <v>11</v>
      </c>
      <c r="J8" s="21">
        <v>30.1</v>
      </c>
    </row>
    <row r="9" spans="1:10">
      <c r="A9" t="s">
        <v>105</v>
      </c>
      <c r="B9" t="s">
        <v>106</v>
      </c>
      <c r="C9" s="21" t="s">
        <v>80</v>
      </c>
      <c r="D9" s="21" t="s">
        <v>6</v>
      </c>
      <c r="E9" s="21" t="s">
        <v>46</v>
      </c>
      <c r="F9" s="21" t="s">
        <v>6</v>
      </c>
      <c r="G9" s="21" t="s">
        <v>6</v>
      </c>
      <c r="H9" s="21" t="s">
        <v>46</v>
      </c>
      <c r="I9" s="21">
        <v>21</v>
      </c>
      <c r="J9" s="21">
        <v>30.1</v>
      </c>
    </row>
    <row r="10" spans="1:10">
      <c r="A10" t="s">
        <v>107</v>
      </c>
      <c r="B10" t="s">
        <v>108</v>
      </c>
      <c r="C10" s="21" t="s">
        <v>68</v>
      </c>
      <c r="D10" s="21" t="s">
        <v>6</v>
      </c>
      <c r="E10" s="21" t="s">
        <v>5</v>
      </c>
      <c r="F10" s="21" t="s">
        <v>6</v>
      </c>
      <c r="G10" s="21" t="s">
        <v>6</v>
      </c>
      <c r="H10" s="21" t="s">
        <v>46</v>
      </c>
      <c r="I10" s="21">
        <v>38</v>
      </c>
      <c r="J10" s="21">
        <v>30.1</v>
      </c>
    </row>
    <row r="11" spans="1:10">
      <c r="A11" t="s">
        <v>109</v>
      </c>
      <c r="B11" t="s">
        <v>110</v>
      </c>
      <c r="C11" s="21" t="s">
        <v>68</v>
      </c>
      <c r="D11" s="21" t="s">
        <v>6</v>
      </c>
      <c r="E11" s="21" t="s">
        <v>6</v>
      </c>
      <c r="F11" s="21" t="s">
        <v>6</v>
      </c>
      <c r="G11" s="21" t="s">
        <v>6</v>
      </c>
      <c r="H11" s="21" t="s">
        <v>6</v>
      </c>
      <c r="I11" s="21">
        <v>21</v>
      </c>
      <c r="J11" s="21">
        <v>30.1</v>
      </c>
    </row>
    <row r="12" spans="1:10">
      <c r="A12" t="s">
        <v>111</v>
      </c>
      <c r="B12" t="s">
        <v>112</v>
      </c>
      <c r="C12" s="21" t="s">
        <v>68</v>
      </c>
      <c r="D12" s="21" t="s">
        <v>6</v>
      </c>
      <c r="E12" s="21" t="s">
        <v>5</v>
      </c>
      <c r="F12" s="21" t="s">
        <v>6</v>
      </c>
      <c r="G12" s="21" t="s">
        <v>6</v>
      </c>
      <c r="H12" s="21" t="s">
        <v>46</v>
      </c>
      <c r="I12" s="21">
        <v>22</v>
      </c>
      <c r="J12" s="21">
        <v>30.1</v>
      </c>
    </row>
    <row r="13" spans="1:10">
      <c r="A13" t="s">
        <v>113</v>
      </c>
      <c r="B13" t="s">
        <v>114</v>
      </c>
      <c r="C13" s="21" t="s">
        <v>68</v>
      </c>
      <c r="D13" s="21" t="s">
        <v>6</v>
      </c>
      <c r="E13" s="21" t="s">
        <v>6</v>
      </c>
      <c r="F13" s="21" t="s">
        <v>6</v>
      </c>
      <c r="G13" s="21" t="s">
        <v>6</v>
      </c>
      <c r="H13" s="21" t="s">
        <v>46</v>
      </c>
      <c r="I13" s="21">
        <v>24</v>
      </c>
      <c r="J13" s="21">
        <v>30.1</v>
      </c>
    </row>
    <row r="14" spans="1:10">
      <c r="A14" t="s">
        <v>115</v>
      </c>
      <c r="B14" t="s">
        <v>116</v>
      </c>
      <c r="C14" s="21" t="s">
        <v>68</v>
      </c>
      <c r="D14" s="21" t="s">
        <v>6</v>
      </c>
      <c r="E14" s="21" t="s">
        <v>5</v>
      </c>
      <c r="F14" s="21" t="s">
        <v>6</v>
      </c>
      <c r="G14" s="21" t="s">
        <v>6</v>
      </c>
      <c r="H14" s="21" t="s">
        <v>46</v>
      </c>
      <c r="I14" s="21">
        <v>21</v>
      </c>
      <c r="J14" s="21">
        <v>30.1</v>
      </c>
    </row>
    <row r="15" spans="1:10">
      <c r="A15" t="s">
        <v>117</v>
      </c>
      <c r="B15" t="s">
        <v>118</v>
      </c>
      <c r="C15" s="21" t="s">
        <v>68</v>
      </c>
      <c r="D15" s="21" t="s">
        <v>6</v>
      </c>
      <c r="E15" s="21" t="s">
        <v>6</v>
      </c>
      <c r="F15" s="21" t="s">
        <v>6</v>
      </c>
      <c r="G15" s="21" t="s">
        <v>6</v>
      </c>
      <c r="H15" s="21" t="s">
        <v>46</v>
      </c>
      <c r="I15" s="21">
        <v>16</v>
      </c>
      <c r="J15" s="21">
        <v>30.1</v>
      </c>
    </row>
    <row r="16" spans="1:10">
      <c r="A16" t="s">
        <v>119</v>
      </c>
      <c r="B16" t="s">
        <v>120</v>
      </c>
      <c r="C16" s="21" t="s">
        <v>80</v>
      </c>
      <c r="D16" s="21" t="s">
        <v>6</v>
      </c>
      <c r="E16" s="21" t="s">
        <v>46</v>
      </c>
      <c r="F16" s="21" t="s">
        <v>46</v>
      </c>
      <c r="G16" s="21" t="s">
        <v>6</v>
      </c>
      <c r="H16" s="21" t="s">
        <v>46</v>
      </c>
      <c r="I16" s="21">
        <v>21</v>
      </c>
      <c r="J16" s="21">
        <v>30.1</v>
      </c>
    </row>
    <row r="17" spans="1:10">
      <c r="A17" t="s">
        <v>121</v>
      </c>
      <c r="B17" t="s">
        <v>122</v>
      </c>
      <c r="C17" s="21" t="s">
        <v>80</v>
      </c>
      <c r="D17" s="21" t="s">
        <v>6</v>
      </c>
      <c r="E17" s="21" t="s">
        <v>6</v>
      </c>
      <c r="F17" s="21" t="s">
        <v>6</v>
      </c>
      <c r="G17" s="21" t="s">
        <v>46</v>
      </c>
      <c r="H17" s="21" t="s">
        <v>46</v>
      </c>
      <c r="I17" s="21">
        <v>29</v>
      </c>
      <c r="J17" s="21">
        <v>30.1</v>
      </c>
    </row>
    <row r="18" spans="1:10">
      <c r="A18" t="s">
        <v>123</v>
      </c>
      <c r="B18" t="s">
        <v>124</v>
      </c>
      <c r="C18" s="21" t="s">
        <v>65</v>
      </c>
      <c r="D18" s="21" t="s">
        <v>6</v>
      </c>
      <c r="E18" s="21" t="s">
        <v>5</v>
      </c>
      <c r="F18" s="21" t="s">
        <v>6</v>
      </c>
      <c r="G18" s="21" t="s">
        <v>6</v>
      </c>
      <c r="H18" s="21" t="s">
        <v>46</v>
      </c>
      <c r="I18" s="21">
        <v>23</v>
      </c>
      <c r="J18" s="21">
        <v>30.1</v>
      </c>
    </row>
  </sheetData>
  <phoneticPr fontId="19" type="noConversion"/>
  <dataValidations count="1">
    <dataValidation type="list" allowBlank="1" showInputMessage="1" showErrorMessage="1" sqref="D6:H18" xr:uid="{310277DC-CD9F-4A53-90DA-4A4FC374E3ED}">
      <formula1>"Yes, No, NA"</formula1>
    </dataValidation>
  </dataValidations>
  <pageMargins left="0.7" right="0.7" top="0.75" bottom="0.75" header="0.3" footer="0.3"/>
  <pageSetup scale="28" fitToHeight="3"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2E45E76-512A-4DA7-A531-3526F7F00A55}">
          <x14:formula1>
            <xm:f>'Funding Tables'!$AH$3:$AH$5</xm:f>
          </x14:formula1>
          <xm:sqref>C6:C18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CA730-F3E4-4970-BDCB-6502BF68593B}">
  <sheetPr codeName="Sheet2">
    <tabColor theme="9"/>
  </sheetPr>
  <dimension ref="A1:D287"/>
  <sheetViews>
    <sheetView workbookViewId="0">
      <selection activeCell="C200" sqref="C200"/>
    </sheetView>
  </sheetViews>
  <sheetFormatPr defaultRowHeight="15"/>
  <cols>
    <col min="2" max="2" width="8.7109375" style="120"/>
    <col min="3" max="3" width="113.85546875" style="121" customWidth="1"/>
    <col min="4" max="4" width="62.28515625" bestFit="1" customWidth="1"/>
  </cols>
  <sheetData>
    <row r="1" spans="1:4">
      <c r="A1" t="s">
        <v>10</v>
      </c>
      <c r="B1" s="108" t="s">
        <v>71</v>
      </c>
      <c r="C1" s="109" t="s">
        <v>217</v>
      </c>
      <c r="D1" t="s">
        <v>502</v>
      </c>
    </row>
    <row r="2" spans="1:4">
      <c r="A2">
        <v>1</v>
      </c>
      <c r="B2" s="110">
        <v>31</v>
      </c>
      <c r="C2" s="111" t="s">
        <v>218</v>
      </c>
      <c r="D2" t="str">
        <f>INDEX('Funding Tables'!P:P,MATCH('Board Ventilation Strate-PY'!B2,'Funding Tables'!B:B,0))</f>
        <v>Huron-Superior Catholic District School Board</v>
      </c>
    </row>
    <row r="3" spans="1:4">
      <c r="A3">
        <f>IF(B3=B2,A2+1,1)</f>
        <v>2</v>
      </c>
      <c r="B3" s="110">
        <v>31</v>
      </c>
      <c r="C3" s="111" t="s">
        <v>219</v>
      </c>
      <c r="D3" t="str">
        <f>INDEX('Funding Tables'!P:P,MATCH('Board Ventilation Strate-PY'!B3,'Funding Tables'!B:B,0))</f>
        <v>Huron-Superior Catholic District School Board</v>
      </c>
    </row>
    <row r="4" spans="1:4">
      <c r="A4">
        <f t="shared" ref="A4:A67" si="0">IF(B4=B3,A3+1,1)</f>
        <v>3</v>
      </c>
      <c r="B4" s="110">
        <v>31</v>
      </c>
      <c r="C4" s="111" t="s">
        <v>220</v>
      </c>
      <c r="D4" t="str">
        <f>INDEX('Funding Tables'!P:P,MATCH('Board Ventilation Strate-PY'!B4,'Funding Tables'!B:B,0))</f>
        <v>Huron-Superior Catholic District School Board</v>
      </c>
    </row>
    <row r="5" spans="1:4">
      <c r="A5">
        <f t="shared" si="0"/>
        <v>4</v>
      </c>
      <c r="B5" s="110">
        <v>31</v>
      </c>
      <c r="C5" s="111" t="s">
        <v>221</v>
      </c>
      <c r="D5" t="str">
        <f>INDEX('Funding Tables'!P:P,MATCH('Board Ventilation Strate-PY'!B5,'Funding Tables'!B:B,0))</f>
        <v>Huron-Superior Catholic District School Board</v>
      </c>
    </row>
    <row r="6" spans="1:4">
      <c r="A6">
        <f t="shared" si="0"/>
        <v>1</v>
      </c>
      <c r="B6" s="110">
        <v>10</v>
      </c>
      <c r="C6" s="111" t="s">
        <v>222</v>
      </c>
      <c r="D6" t="str">
        <f>INDEX('Funding Tables'!P:P,MATCH('Board Ventilation Strate-PY'!B6,'Funding Tables'!B:B,0))</f>
        <v>Lambton Kent District School Board</v>
      </c>
    </row>
    <row r="7" spans="1:4" ht="30">
      <c r="A7">
        <f t="shared" si="0"/>
        <v>2</v>
      </c>
      <c r="B7" s="110">
        <v>10</v>
      </c>
      <c r="C7" s="111" t="s">
        <v>223</v>
      </c>
      <c r="D7" t="str">
        <f>INDEX('Funding Tables'!P:P,MATCH('Board Ventilation Strate-PY'!B7,'Funding Tables'!B:B,0))</f>
        <v>Lambton Kent District School Board</v>
      </c>
    </row>
    <row r="8" spans="1:4" ht="30">
      <c r="A8">
        <f t="shared" si="0"/>
        <v>3</v>
      </c>
      <c r="B8" s="110">
        <v>10</v>
      </c>
      <c r="C8" s="111" t="s">
        <v>224</v>
      </c>
      <c r="D8" t="str">
        <f>INDEX('Funding Tables'!P:P,MATCH('Board Ventilation Strate-PY'!B8,'Funding Tables'!B:B,0))</f>
        <v>Lambton Kent District School Board</v>
      </c>
    </row>
    <row r="9" spans="1:4" ht="30">
      <c r="A9">
        <f t="shared" si="0"/>
        <v>4</v>
      </c>
      <c r="B9" s="110">
        <v>10</v>
      </c>
      <c r="C9" s="111" t="s">
        <v>225</v>
      </c>
      <c r="D9" t="str">
        <f>INDEX('Funding Tables'!P:P,MATCH('Board Ventilation Strate-PY'!B9,'Funding Tables'!B:B,0))</f>
        <v>Lambton Kent District School Board</v>
      </c>
    </row>
    <row r="10" spans="1:4">
      <c r="A10">
        <f t="shared" si="0"/>
        <v>1</v>
      </c>
      <c r="B10" s="110">
        <v>56</v>
      </c>
      <c r="C10" s="112" t="s">
        <v>226</v>
      </c>
      <c r="D10" t="str">
        <f>INDEX('Funding Tables'!P:P,MATCH('Board Ventilation Strate-PY'!B10,'Funding Tables'!B:B,0))</f>
        <v>Conseil scolaire public du Nord-Est de l'Ontario</v>
      </c>
    </row>
    <row r="11" spans="1:4">
      <c r="A11">
        <f t="shared" si="0"/>
        <v>2</v>
      </c>
      <c r="B11" s="110">
        <v>56</v>
      </c>
      <c r="C11" s="112" t="s">
        <v>227</v>
      </c>
      <c r="D11" t="str">
        <f>INDEX('Funding Tables'!P:P,MATCH('Board Ventilation Strate-PY'!B11,'Funding Tables'!B:B,0))</f>
        <v>Conseil scolaire public du Nord-Est de l'Ontario</v>
      </c>
    </row>
    <row r="12" spans="1:4">
      <c r="A12">
        <f t="shared" si="0"/>
        <v>3</v>
      </c>
      <c r="B12" s="110">
        <v>56</v>
      </c>
      <c r="C12" s="112" t="s">
        <v>228</v>
      </c>
      <c r="D12" t="str">
        <f>INDEX('Funding Tables'!P:P,MATCH('Board Ventilation Strate-PY'!B12,'Funding Tables'!B:B,0))</f>
        <v>Conseil scolaire public du Nord-Est de l'Ontario</v>
      </c>
    </row>
    <row r="13" spans="1:4" ht="30">
      <c r="A13">
        <f t="shared" si="0"/>
        <v>4</v>
      </c>
      <c r="B13" s="110">
        <v>56</v>
      </c>
      <c r="C13" s="112" t="s">
        <v>229</v>
      </c>
      <c r="D13" t="str">
        <f>INDEX('Funding Tables'!P:P,MATCH('Board Ventilation Strate-PY'!B13,'Funding Tables'!B:B,0))</f>
        <v>Conseil scolaire public du Nord-Est de l'Ontario</v>
      </c>
    </row>
    <row r="14" spans="1:4" ht="30">
      <c r="A14">
        <f t="shared" si="0"/>
        <v>1</v>
      </c>
      <c r="B14" s="110">
        <v>103</v>
      </c>
      <c r="C14" s="111" t="s">
        <v>230</v>
      </c>
      <c r="D14" t="str">
        <f>INDEX('Funding Tables'!P:P,MATCH('Board Ventilation Strate-PY'!B14,'Funding Tables'!B:B,0))</f>
        <v>Penetanguishene Protestant Separate School Board</v>
      </c>
    </row>
    <row r="15" spans="1:4" ht="30">
      <c r="A15">
        <f t="shared" si="0"/>
        <v>2</v>
      </c>
      <c r="B15" s="110">
        <v>103</v>
      </c>
      <c r="C15" s="111" t="s">
        <v>231</v>
      </c>
      <c r="D15" t="str">
        <f>INDEX('Funding Tables'!P:P,MATCH('Board Ventilation Strate-PY'!B15,'Funding Tables'!B:B,0))</f>
        <v>Penetanguishene Protestant Separate School Board</v>
      </c>
    </row>
    <row r="16" spans="1:4">
      <c r="A16">
        <f t="shared" si="0"/>
        <v>3</v>
      </c>
      <c r="B16" s="110">
        <v>103</v>
      </c>
      <c r="C16" s="111" t="s">
        <v>232</v>
      </c>
      <c r="D16" t="str">
        <f>INDEX('Funding Tables'!P:P,MATCH('Board Ventilation Strate-PY'!B16,'Funding Tables'!B:B,0))</f>
        <v>Penetanguishene Protestant Separate School Board</v>
      </c>
    </row>
    <row r="17" spans="1:4">
      <c r="A17">
        <f t="shared" si="0"/>
        <v>4</v>
      </c>
      <c r="B17" s="110">
        <v>103</v>
      </c>
      <c r="C17" s="111" t="s">
        <v>233</v>
      </c>
      <c r="D17" t="str">
        <f>INDEX('Funding Tables'!P:P,MATCH('Board Ventilation Strate-PY'!B17,'Funding Tables'!B:B,0))</f>
        <v>Penetanguishene Protestant Separate School Board</v>
      </c>
    </row>
    <row r="18" spans="1:4">
      <c r="A18">
        <f t="shared" si="0"/>
        <v>1</v>
      </c>
      <c r="B18" s="110">
        <v>59</v>
      </c>
      <c r="C18" s="113" t="s">
        <v>234</v>
      </c>
      <c r="D18" t="str">
        <f>INDEX('Funding Tables'!P:P,MATCH('Board Ventilation Strate-PY'!B18,'Funding Tables'!B:B,0))</f>
        <v>Conseil des écoles publiques de l'Est de l'Ontario</v>
      </c>
    </row>
    <row r="19" spans="1:4" ht="30">
      <c r="A19">
        <f t="shared" si="0"/>
        <v>2</v>
      </c>
      <c r="B19" s="110">
        <v>59</v>
      </c>
      <c r="C19" s="113" t="s">
        <v>235</v>
      </c>
      <c r="D19" t="str">
        <f>INDEX('Funding Tables'!P:P,MATCH('Board Ventilation Strate-PY'!B19,'Funding Tables'!B:B,0))</f>
        <v>Conseil des écoles publiques de l'Est de l'Ontario</v>
      </c>
    </row>
    <row r="20" spans="1:4" ht="30">
      <c r="A20">
        <f t="shared" si="0"/>
        <v>3</v>
      </c>
      <c r="B20" s="110">
        <v>59</v>
      </c>
      <c r="C20" s="113" t="s">
        <v>236</v>
      </c>
      <c r="D20" t="str">
        <f>INDEX('Funding Tables'!P:P,MATCH('Board Ventilation Strate-PY'!B20,'Funding Tables'!B:B,0))</f>
        <v>Conseil des écoles publiques de l'Est de l'Ontario</v>
      </c>
    </row>
    <row r="21" spans="1:4">
      <c r="A21">
        <f t="shared" si="0"/>
        <v>4</v>
      </c>
      <c r="B21" s="110">
        <v>59</v>
      </c>
      <c r="C21" s="113" t="s">
        <v>237</v>
      </c>
      <c r="D21" t="str">
        <f>INDEX('Funding Tables'!P:P,MATCH('Board Ventilation Strate-PY'!B21,'Funding Tables'!B:B,0))</f>
        <v>Conseil des écoles publiques de l'Est de l'Ontario</v>
      </c>
    </row>
    <row r="22" spans="1:4">
      <c r="A22">
        <f t="shared" si="0"/>
        <v>1</v>
      </c>
      <c r="B22" s="110">
        <v>24</v>
      </c>
      <c r="C22" s="111" t="s">
        <v>238</v>
      </c>
      <c r="D22" t="str">
        <f>INDEX('Funding Tables'!P:P,MATCH('Board Ventilation Strate-PY'!B22,'Funding Tables'!B:B,0))</f>
        <v>Waterloo Region District School Board</v>
      </c>
    </row>
    <row r="23" spans="1:4" ht="30">
      <c r="A23">
        <f t="shared" si="0"/>
        <v>2</v>
      </c>
      <c r="B23" s="110">
        <v>24</v>
      </c>
      <c r="C23" s="111" t="s">
        <v>239</v>
      </c>
      <c r="D23" t="str">
        <f>INDEX('Funding Tables'!P:P,MATCH('Board Ventilation Strate-PY'!B23,'Funding Tables'!B:B,0))</f>
        <v>Waterloo Region District School Board</v>
      </c>
    </row>
    <row r="24" spans="1:4">
      <c r="A24">
        <f t="shared" si="0"/>
        <v>3</v>
      </c>
      <c r="B24" s="110">
        <v>24</v>
      </c>
      <c r="C24" s="111" t="s">
        <v>240</v>
      </c>
      <c r="D24" t="str">
        <f>INDEX('Funding Tables'!P:P,MATCH('Board Ventilation Strate-PY'!B24,'Funding Tables'!B:B,0))</f>
        <v>Waterloo Region District School Board</v>
      </c>
    </row>
    <row r="25" spans="1:4" ht="30">
      <c r="A25">
        <f t="shared" si="0"/>
        <v>4</v>
      </c>
      <c r="B25" s="110">
        <v>24</v>
      </c>
      <c r="C25" s="111" t="s">
        <v>241</v>
      </c>
      <c r="D25" t="str">
        <f>INDEX('Funding Tables'!P:P,MATCH('Board Ventilation Strate-PY'!B25,'Funding Tables'!B:B,0))</f>
        <v>Waterloo Region District School Board</v>
      </c>
    </row>
    <row r="26" spans="1:4" ht="30">
      <c r="A26">
        <f t="shared" si="0"/>
        <v>1</v>
      </c>
      <c r="B26" s="110">
        <v>42</v>
      </c>
      <c r="C26" s="111" t="s">
        <v>242</v>
      </c>
      <c r="D26" t="str">
        <f>INDEX('Funding Tables'!P:P,MATCH('Board Ventilation Strate-PY'!B26,'Funding Tables'!B:B,0))</f>
        <v>York Catholic District School Board</v>
      </c>
    </row>
    <row r="27" spans="1:4">
      <c r="A27">
        <f t="shared" si="0"/>
        <v>2</v>
      </c>
      <c r="B27" s="110">
        <v>42</v>
      </c>
      <c r="C27" s="111" t="s">
        <v>243</v>
      </c>
      <c r="D27" t="str">
        <f>INDEX('Funding Tables'!P:P,MATCH('Board Ventilation Strate-PY'!B27,'Funding Tables'!B:B,0))</f>
        <v>York Catholic District School Board</v>
      </c>
    </row>
    <row r="28" spans="1:4">
      <c r="A28">
        <f t="shared" si="0"/>
        <v>3</v>
      </c>
      <c r="B28" s="110">
        <v>42</v>
      </c>
      <c r="C28" s="111" t="s">
        <v>244</v>
      </c>
      <c r="D28" t="str">
        <f>INDEX('Funding Tables'!P:P,MATCH('Board Ventilation Strate-PY'!B28,'Funding Tables'!B:B,0))</f>
        <v>York Catholic District School Board</v>
      </c>
    </row>
    <row r="29" spans="1:4" ht="30">
      <c r="A29">
        <f t="shared" si="0"/>
        <v>4</v>
      </c>
      <c r="B29" s="110">
        <v>42</v>
      </c>
      <c r="C29" s="111" t="s">
        <v>245</v>
      </c>
      <c r="D29" t="str">
        <f>INDEX('Funding Tables'!P:P,MATCH('Board Ventilation Strate-PY'!B29,'Funding Tables'!B:B,0))</f>
        <v>York Catholic District School Board</v>
      </c>
    </row>
    <row r="30" spans="1:4">
      <c r="A30">
        <f t="shared" si="0"/>
        <v>1</v>
      </c>
      <c r="B30" s="110" t="s">
        <v>25</v>
      </c>
      <c r="C30" s="111" t="s">
        <v>246</v>
      </c>
      <c r="D30" t="str">
        <f>INDEX('Funding Tables'!P:P,MATCH('Board Ventilation Strate-PY'!B30,'Funding Tables'!B:B,0))</f>
        <v>Northwest Catholic District School Board</v>
      </c>
    </row>
    <row r="31" spans="1:4">
      <c r="A31">
        <f t="shared" si="0"/>
        <v>2</v>
      </c>
      <c r="B31" s="110" t="s">
        <v>25</v>
      </c>
      <c r="C31" s="111" t="s">
        <v>247</v>
      </c>
      <c r="D31" t="str">
        <f>INDEX('Funding Tables'!P:P,MATCH('Board Ventilation Strate-PY'!B31,'Funding Tables'!B:B,0))</f>
        <v>Northwest Catholic District School Board</v>
      </c>
    </row>
    <row r="32" spans="1:4" ht="30">
      <c r="A32">
        <f t="shared" si="0"/>
        <v>3</v>
      </c>
      <c r="B32" s="110" t="s">
        <v>25</v>
      </c>
      <c r="C32" s="111" t="s">
        <v>248</v>
      </c>
      <c r="D32" t="str">
        <f>INDEX('Funding Tables'!P:P,MATCH('Board Ventilation Strate-PY'!B32,'Funding Tables'!B:B,0))</f>
        <v>Northwest Catholic District School Board</v>
      </c>
    </row>
    <row r="33" spans="1:4" ht="30">
      <c r="A33">
        <f t="shared" si="0"/>
        <v>4</v>
      </c>
      <c r="B33" s="110" t="s">
        <v>25</v>
      </c>
      <c r="C33" s="111" t="s">
        <v>249</v>
      </c>
      <c r="D33" t="str">
        <f>INDEX('Funding Tables'!P:P,MATCH('Board Ventilation Strate-PY'!B33,'Funding Tables'!B:B,0))</f>
        <v>Northwest Catholic District School Board</v>
      </c>
    </row>
    <row r="34" spans="1:4" ht="30">
      <c r="A34">
        <f t="shared" si="0"/>
        <v>1</v>
      </c>
      <c r="B34" s="110">
        <v>66</v>
      </c>
      <c r="C34" s="111" t="s">
        <v>250</v>
      </c>
      <c r="D34" t="str">
        <f>INDEX('Funding Tables'!P:P,MATCH('Board Ventilation Strate-PY'!B34,'Funding Tables'!B:B,0))</f>
        <v>Conseil scolaire de district catholique du Centre-Est de l'Ontario</v>
      </c>
    </row>
    <row r="35" spans="1:4" ht="30">
      <c r="A35">
        <f t="shared" si="0"/>
        <v>2</v>
      </c>
      <c r="B35" s="110">
        <v>66</v>
      </c>
      <c r="C35" s="111" t="s">
        <v>251</v>
      </c>
      <c r="D35" t="str">
        <f>INDEX('Funding Tables'!P:P,MATCH('Board Ventilation Strate-PY'!B35,'Funding Tables'!B:B,0))</f>
        <v>Conseil scolaire de district catholique du Centre-Est de l'Ontario</v>
      </c>
    </row>
    <row r="36" spans="1:4">
      <c r="A36">
        <f t="shared" si="0"/>
        <v>3</v>
      </c>
      <c r="B36" s="110">
        <v>66</v>
      </c>
      <c r="C36" s="111" t="s">
        <v>252</v>
      </c>
      <c r="D36" t="str">
        <f>INDEX('Funding Tables'!P:P,MATCH('Board Ventilation Strate-PY'!B36,'Funding Tables'!B:B,0))</f>
        <v>Conseil scolaire de district catholique du Centre-Est de l'Ontario</v>
      </c>
    </row>
    <row r="37" spans="1:4" ht="30">
      <c r="A37">
        <f t="shared" si="0"/>
        <v>4</v>
      </c>
      <c r="B37" s="110">
        <v>66</v>
      </c>
      <c r="C37" s="111" t="s">
        <v>253</v>
      </c>
      <c r="D37" t="str">
        <f>INDEX('Funding Tables'!P:P,MATCH('Board Ventilation Strate-PY'!B37,'Funding Tables'!B:B,0))</f>
        <v>Conseil scolaire de district catholique du Centre-Est de l'Ontario</v>
      </c>
    </row>
    <row r="38" spans="1:4" ht="30">
      <c r="A38">
        <f t="shared" si="0"/>
        <v>1</v>
      </c>
      <c r="B38" s="110">
        <v>26</v>
      </c>
      <c r="C38" s="111" t="s">
        <v>254</v>
      </c>
      <c r="D38" t="str">
        <f>INDEX('Funding Tables'!P:P,MATCH('Board Ventilation Strate-PY'!B38,'Funding Tables'!B:B,0))</f>
        <v>Upper Canada District School Board</v>
      </c>
    </row>
    <row r="39" spans="1:4" ht="30">
      <c r="A39">
        <f t="shared" si="0"/>
        <v>2</v>
      </c>
      <c r="B39" s="110">
        <v>26</v>
      </c>
      <c r="C39" s="111" t="s">
        <v>255</v>
      </c>
      <c r="D39" t="str">
        <f>INDEX('Funding Tables'!P:P,MATCH('Board Ventilation Strate-PY'!B39,'Funding Tables'!B:B,0))</f>
        <v>Upper Canada District School Board</v>
      </c>
    </row>
    <row r="40" spans="1:4" ht="30">
      <c r="A40">
        <f t="shared" si="0"/>
        <v>3</v>
      </c>
      <c r="B40" s="110">
        <v>26</v>
      </c>
      <c r="C40" s="111" t="s">
        <v>256</v>
      </c>
      <c r="D40" t="str">
        <f>INDEX('Funding Tables'!P:P,MATCH('Board Ventilation Strate-PY'!B40,'Funding Tables'!B:B,0))</f>
        <v>Upper Canada District School Board</v>
      </c>
    </row>
    <row r="41" spans="1:4" ht="30">
      <c r="A41">
        <f t="shared" si="0"/>
        <v>4</v>
      </c>
      <c r="B41" s="110">
        <v>26</v>
      </c>
      <c r="C41" s="111" t="s">
        <v>257</v>
      </c>
      <c r="D41" t="str">
        <f>INDEX('Funding Tables'!P:P,MATCH('Board Ventilation Strate-PY'!B41,'Funding Tables'!B:B,0))</f>
        <v>Upper Canada District School Board</v>
      </c>
    </row>
    <row r="42" spans="1:4">
      <c r="A42">
        <f t="shared" si="0"/>
        <v>1</v>
      </c>
      <c r="B42" s="110">
        <v>53</v>
      </c>
      <c r="C42" s="111" t="s">
        <v>258</v>
      </c>
      <c r="D42" t="str">
        <f>INDEX('Funding Tables'!P:P,MATCH('Board Ventilation Strate-PY'!B42,'Funding Tables'!B:B,0))</f>
        <v>Ottawa Catholic District School Board</v>
      </c>
    </row>
    <row r="43" spans="1:4">
      <c r="A43">
        <f t="shared" si="0"/>
        <v>2</v>
      </c>
      <c r="B43" s="110">
        <v>53</v>
      </c>
      <c r="C43" s="111" t="s">
        <v>259</v>
      </c>
      <c r="D43" t="str">
        <f>INDEX('Funding Tables'!P:P,MATCH('Board Ventilation Strate-PY'!B43,'Funding Tables'!B:B,0))</f>
        <v>Ottawa Catholic District School Board</v>
      </c>
    </row>
    <row r="44" spans="1:4">
      <c r="A44">
        <f t="shared" si="0"/>
        <v>3</v>
      </c>
      <c r="B44" s="110">
        <v>53</v>
      </c>
      <c r="C44" s="111" t="s">
        <v>260</v>
      </c>
      <c r="D44" t="str">
        <f>INDEX('Funding Tables'!P:P,MATCH('Board Ventilation Strate-PY'!B44,'Funding Tables'!B:B,0))</f>
        <v>Ottawa Catholic District School Board</v>
      </c>
    </row>
    <row r="45" spans="1:4">
      <c r="A45">
        <f t="shared" si="0"/>
        <v>4</v>
      </c>
      <c r="B45" s="110">
        <v>53</v>
      </c>
      <c r="C45" s="111" t="s">
        <v>261</v>
      </c>
      <c r="D45" t="str">
        <f>INDEX('Funding Tables'!P:P,MATCH('Board Ventilation Strate-PY'!B45,'Funding Tables'!B:B,0))</f>
        <v>Ottawa Catholic District School Board</v>
      </c>
    </row>
    <row r="46" spans="1:4" ht="30">
      <c r="A46">
        <f t="shared" si="0"/>
        <v>1</v>
      </c>
      <c r="B46" s="110" t="s">
        <v>20</v>
      </c>
      <c r="C46" s="111" t="s">
        <v>262</v>
      </c>
      <c r="D46" t="str">
        <f>INDEX('Funding Tables'!P:P,MATCH('Board Ventilation Strate-PY'!B46,'Funding Tables'!B:B,0))</f>
        <v>Rainy River District School Board</v>
      </c>
    </row>
    <row r="47" spans="1:4" ht="30">
      <c r="A47">
        <f t="shared" si="0"/>
        <v>2</v>
      </c>
      <c r="B47" s="110" t="s">
        <v>20</v>
      </c>
      <c r="C47" s="111" t="s">
        <v>263</v>
      </c>
      <c r="D47" t="str">
        <f>INDEX('Funding Tables'!P:P,MATCH('Board Ventilation Strate-PY'!B47,'Funding Tables'!B:B,0))</f>
        <v>Rainy River District School Board</v>
      </c>
    </row>
    <row r="48" spans="1:4">
      <c r="A48">
        <f t="shared" si="0"/>
        <v>3</v>
      </c>
      <c r="B48" s="110" t="s">
        <v>20</v>
      </c>
      <c r="C48" s="111" t="s">
        <v>264</v>
      </c>
      <c r="D48" t="str">
        <f>INDEX('Funding Tables'!P:P,MATCH('Board Ventilation Strate-PY'!B48,'Funding Tables'!B:B,0))</f>
        <v>Rainy River District School Board</v>
      </c>
    </row>
    <row r="49" spans="1:4" ht="30">
      <c r="A49">
        <f t="shared" si="0"/>
        <v>4</v>
      </c>
      <c r="B49" s="110" t="s">
        <v>20</v>
      </c>
      <c r="C49" s="111" t="s">
        <v>265</v>
      </c>
      <c r="D49" t="str">
        <f>INDEX('Funding Tables'!P:P,MATCH('Board Ventilation Strate-PY'!B49,'Funding Tables'!B:B,0))</f>
        <v>Rainy River District School Board</v>
      </c>
    </row>
    <row r="50" spans="1:4" ht="30">
      <c r="A50">
        <f t="shared" si="0"/>
        <v>1</v>
      </c>
      <c r="B50" s="110">
        <v>41</v>
      </c>
      <c r="C50" s="114" t="s">
        <v>266</v>
      </c>
      <c r="D50" t="str">
        <f>INDEX('Funding Tables'!P:P,MATCH('Board Ventilation Strate-PY'!B50,'Funding Tables'!B:B,0))</f>
        <v>Peterborough Victoria Northumberland and Clarington Catholic DSB</v>
      </c>
    </row>
    <row r="51" spans="1:4">
      <c r="A51">
        <f t="shared" si="0"/>
        <v>2</v>
      </c>
      <c r="B51" s="110">
        <v>41</v>
      </c>
      <c r="C51" s="111" t="s">
        <v>267</v>
      </c>
      <c r="D51" t="str">
        <f>INDEX('Funding Tables'!P:P,MATCH('Board Ventilation Strate-PY'!B51,'Funding Tables'!B:B,0))</f>
        <v>Peterborough Victoria Northumberland and Clarington Catholic DSB</v>
      </c>
    </row>
    <row r="52" spans="1:4">
      <c r="A52">
        <f t="shared" si="0"/>
        <v>3</v>
      </c>
      <c r="B52" s="110">
        <v>41</v>
      </c>
      <c r="C52" s="111" t="s">
        <v>268</v>
      </c>
      <c r="D52" t="str">
        <f>INDEX('Funding Tables'!P:P,MATCH('Board Ventilation Strate-PY'!B52,'Funding Tables'!B:B,0))</f>
        <v>Peterborough Victoria Northumberland and Clarington Catholic DSB</v>
      </c>
    </row>
    <row r="53" spans="1:4">
      <c r="A53">
        <f t="shared" si="0"/>
        <v>4</v>
      </c>
      <c r="B53" s="110">
        <v>41</v>
      </c>
      <c r="C53" s="111" t="s">
        <v>269</v>
      </c>
      <c r="D53" t="str">
        <f>INDEX('Funding Tables'!P:P,MATCH('Board Ventilation Strate-PY'!B53,'Funding Tables'!B:B,0))</f>
        <v>Peterborough Victoria Northumberland and Clarington Catholic DSB</v>
      </c>
    </row>
    <row r="54" spans="1:4">
      <c r="A54">
        <f t="shared" si="0"/>
        <v>1</v>
      </c>
      <c r="B54" s="110" t="s">
        <v>28</v>
      </c>
      <c r="C54" s="111" t="s">
        <v>270</v>
      </c>
      <c r="D54" t="str">
        <f>INDEX('Funding Tables'!P:P,MATCH('Board Ventilation Strate-PY'!B54,'Funding Tables'!B:B,0))</f>
        <v>Superior North Catholic District School Board</v>
      </c>
    </row>
    <row r="55" spans="1:4">
      <c r="A55">
        <f t="shared" si="0"/>
        <v>2</v>
      </c>
      <c r="B55" s="110" t="s">
        <v>28</v>
      </c>
      <c r="C55" s="111" t="s">
        <v>271</v>
      </c>
      <c r="D55" t="str">
        <f>INDEX('Funding Tables'!P:P,MATCH('Board Ventilation Strate-PY'!B55,'Funding Tables'!B:B,0))</f>
        <v>Superior North Catholic District School Board</v>
      </c>
    </row>
    <row r="56" spans="1:4">
      <c r="A56">
        <f t="shared" si="0"/>
        <v>3</v>
      </c>
      <c r="B56" s="110" t="s">
        <v>28</v>
      </c>
      <c r="C56" s="111" t="s">
        <v>272</v>
      </c>
      <c r="D56" t="str">
        <f>INDEX('Funding Tables'!P:P,MATCH('Board Ventilation Strate-PY'!B56,'Funding Tables'!B:B,0))</f>
        <v>Superior North Catholic District School Board</v>
      </c>
    </row>
    <row r="57" spans="1:4">
      <c r="A57">
        <f t="shared" si="0"/>
        <v>4</v>
      </c>
      <c r="B57" s="110" t="s">
        <v>28</v>
      </c>
      <c r="C57" s="111" t="s">
        <v>273</v>
      </c>
      <c r="D57" t="str">
        <f>INDEX('Funding Tables'!P:P,MATCH('Board Ventilation Strate-PY'!B57,'Funding Tables'!B:B,0))</f>
        <v>Superior North Catholic District School Board</v>
      </c>
    </row>
    <row r="58" spans="1:4" ht="30">
      <c r="A58">
        <f t="shared" si="0"/>
        <v>1</v>
      </c>
      <c r="B58" s="110">
        <v>61</v>
      </c>
      <c r="C58" s="111" t="s">
        <v>274</v>
      </c>
      <c r="D58" t="str">
        <f>INDEX('Funding Tables'!P:P,MATCH('Board Ventilation Strate-PY'!B58,'Funding Tables'!B:B,0))</f>
        <v>Conseil scolaire de district catholique du Nouvel-Ontario</v>
      </c>
    </row>
    <row r="59" spans="1:4" ht="30">
      <c r="A59">
        <f t="shared" si="0"/>
        <v>2</v>
      </c>
      <c r="B59" s="110">
        <v>61</v>
      </c>
      <c r="C59" s="111" t="s">
        <v>275</v>
      </c>
      <c r="D59" t="str">
        <f>INDEX('Funding Tables'!P:P,MATCH('Board Ventilation Strate-PY'!B59,'Funding Tables'!B:B,0))</f>
        <v>Conseil scolaire de district catholique du Nouvel-Ontario</v>
      </c>
    </row>
    <row r="60" spans="1:4">
      <c r="A60">
        <f t="shared" si="0"/>
        <v>3</v>
      </c>
      <c r="B60" s="110">
        <v>61</v>
      </c>
      <c r="C60" s="111" t="s">
        <v>276</v>
      </c>
      <c r="D60" t="str">
        <f>INDEX('Funding Tables'!P:P,MATCH('Board Ventilation Strate-PY'!B60,'Funding Tables'!B:B,0))</f>
        <v>Conseil scolaire de district catholique du Nouvel-Ontario</v>
      </c>
    </row>
    <row r="61" spans="1:4">
      <c r="A61">
        <f t="shared" si="0"/>
        <v>4</v>
      </c>
      <c r="B61" s="110">
        <v>61</v>
      </c>
      <c r="C61" s="111" t="s">
        <v>277</v>
      </c>
      <c r="D61" t="str">
        <f>INDEX('Funding Tables'!P:P,MATCH('Board Ventilation Strate-PY'!B61,'Funding Tables'!B:B,0))</f>
        <v>Conseil scolaire de district catholique du Nouvel-Ontario</v>
      </c>
    </row>
    <row r="62" spans="1:4" ht="30">
      <c r="A62">
        <f t="shared" si="0"/>
        <v>1</v>
      </c>
      <c r="B62" s="110" t="s">
        <v>27</v>
      </c>
      <c r="C62" s="111" t="s">
        <v>278</v>
      </c>
      <c r="D62" t="str">
        <f>INDEX('Funding Tables'!P:P,MATCH('Board Ventilation Strate-PY'!B62,'Funding Tables'!B:B,0))</f>
        <v>Thunder Bay Catholic District School Board</v>
      </c>
    </row>
    <row r="63" spans="1:4" ht="30">
      <c r="A63">
        <f t="shared" si="0"/>
        <v>2</v>
      </c>
      <c r="B63" s="110" t="s">
        <v>27</v>
      </c>
      <c r="C63" s="111" t="s">
        <v>279</v>
      </c>
      <c r="D63" t="str">
        <f>INDEX('Funding Tables'!P:P,MATCH('Board Ventilation Strate-PY'!B63,'Funding Tables'!B:B,0))</f>
        <v>Thunder Bay Catholic District School Board</v>
      </c>
    </row>
    <row r="64" spans="1:4">
      <c r="A64">
        <f t="shared" si="0"/>
        <v>3</v>
      </c>
      <c r="B64" s="110" t="s">
        <v>27</v>
      </c>
      <c r="C64" s="111" t="s">
        <v>280</v>
      </c>
      <c r="D64" t="str">
        <f>INDEX('Funding Tables'!P:P,MATCH('Board Ventilation Strate-PY'!B64,'Funding Tables'!B:B,0))</f>
        <v>Thunder Bay Catholic District School Board</v>
      </c>
    </row>
    <row r="65" spans="1:4">
      <c r="A65">
        <f t="shared" si="0"/>
        <v>4</v>
      </c>
      <c r="B65" s="110" t="s">
        <v>27</v>
      </c>
      <c r="C65" s="111" t="s">
        <v>281</v>
      </c>
      <c r="D65" t="str">
        <f>INDEX('Funding Tables'!P:P,MATCH('Board Ventilation Strate-PY'!B65,'Funding Tables'!B:B,0))</f>
        <v>Thunder Bay Catholic District School Board</v>
      </c>
    </row>
    <row r="66" spans="1:4" ht="30">
      <c r="A66">
        <f t="shared" si="0"/>
        <v>1</v>
      </c>
      <c r="B66" s="110">
        <v>21</v>
      </c>
      <c r="C66" s="111" t="s">
        <v>282</v>
      </c>
      <c r="D66" t="str">
        <f>INDEX('Funding Tables'!P:P,MATCH('Board Ventilation Strate-PY'!B66,'Funding Tables'!B:B,0))</f>
        <v>Hamilton-Wentworth District School Board</v>
      </c>
    </row>
    <row r="67" spans="1:4" ht="30">
      <c r="A67">
        <f t="shared" si="0"/>
        <v>2</v>
      </c>
      <c r="B67" s="110">
        <v>21</v>
      </c>
      <c r="C67" s="111" t="s">
        <v>283</v>
      </c>
      <c r="D67" t="str">
        <f>INDEX('Funding Tables'!P:P,MATCH('Board Ventilation Strate-PY'!B67,'Funding Tables'!B:B,0))</f>
        <v>Hamilton-Wentworth District School Board</v>
      </c>
    </row>
    <row r="68" spans="1:4">
      <c r="A68">
        <f t="shared" ref="A68:A131" si="1">IF(B68=B67,A67+1,1)</f>
        <v>3</v>
      </c>
      <c r="B68" s="110">
        <v>21</v>
      </c>
      <c r="C68" s="111" t="s">
        <v>284</v>
      </c>
      <c r="D68" t="str">
        <f>INDEX('Funding Tables'!P:P,MATCH('Board Ventilation Strate-PY'!B68,'Funding Tables'!B:B,0))</f>
        <v>Hamilton-Wentworth District School Board</v>
      </c>
    </row>
    <row r="69" spans="1:4" ht="30">
      <c r="A69">
        <f t="shared" si="1"/>
        <v>4</v>
      </c>
      <c r="B69" s="110">
        <v>21</v>
      </c>
      <c r="C69" s="111" t="s">
        <v>285</v>
      </c>
      <c r="D69" t="str">
        <f>INDEX('Funding Tables'!P:P,MATCH('Board Ventilation Strate-PY'!B69,'Funding Tables'!B:B,0))</f>
        <v>Hamilton-Wentworth District School Board</v>
      </c>
    </row>
    <row r="70" spans="1:4" ht="30">
      <c r="A70">
        <f t="shared" si="1"/>
        <v>1</v>
      </c>
      <c r="B70" s="110">
        <v>63</v>
      </c>
      <c r="C70" s="111" t="s">
        <v>286</v>
      </c>
      <c r="D70" t="str">
        <f>INDEX('Funding Tables'!P:P,MATCH('Board Ventilation Strate-PY'!B70,'Funding Tables'!B:B,0))</f>
        <v>Conseil scolaire catholique Providence</v>
      </c>
    </row>
    <row r="71" spans="1:4">
      <c r="A71">
        <f t="shared" si="1"/>
        <v>2</v>
      </c>
      <c r="B71" s="110">
        <v>63</v>
      </c>
      <c r="C71" s="111" t="s">
        <v>287</v>
      </c>
      <c r="D71" t="str">
        <f>INDEX('Funding Tables'!P:P,MATCH('Board Ventilation Strate-PY'!B71,'Funding Tables'!B:B,0))</f>
        <v>Conseil scolaire catholique Providence</v>
      </c>
    </row>
    <row r="72" spans="1:4">
      <c r="A72">
        <f t="shared" si="1"/>
        <v>3</v>
      </c>
      <c r="B72" s="110">
        <v>63</v>
      </c>
      <c r="C72" s="111" t="s">
        <v>288</v>
      </c>
      <c r="D72" t="str">
        <f>INDEX('Funding Tables'!P:P,MATCH('Board Ventilation Strate-PY'!B72,'Funding Tables'!B:B,0))</f>
        <v>Conseil scolaire catholique Providence</v>
      </c>
    </row>
    <row r="73" spans="1:4">
      <c r="A73">
        <f t="shared" si="1"/>
        <v>4</v>
      </c>
      <c r="B73" s="110">
        <v>63</v>
      </c>
      <c r="C73" s="111" t="s">
        <v>289</v>
      </c>
      <c r="D73" t="str">
        <f>INDEX('Funding Tables'!P:P,MATCH('Board Ventilation Strate-PY'!B73,'Funding Tables'!B:B,0))</f>
        <v>Conseil scolaire catholique Providence</v>
      </c>
    </row>
    <row r="74" spans="1:4">
      <c r="A74">
        <f t="shared" si="1"/>
        <v>1</v>
      </c>
      <c r="B74" s="110">
        <v>16</v>
      </c>
      <c r="C74" s="111" t="s">
        <v>290</v>
      </c>
      <c r="D74" t="str">
        <f>INDEX('Funding Tables'!P:P,MATCH('Board Ventilation Strate-PY'!B74,'Funding Tables'!B:B,0))</f>
        <v>York Region District School Board</v>
      </c>
    </row>
    <row r="75" spans="1:4">
      <c r="A75">
        <f t="shared" si="1"/>
        <v>2</v>
      </c>
      <c r="B75" s="110">
        <v>16</v>
      </c>
      <c r="C75" s="111" t="s">
        <v>291</v>
      </c>
      <c r="D75" t="str">
        <f>INDEX('Funding Tables'!P:P,MATCH('Board Ventilation Strate-PY'!B75,'Funding Tables'!B:B,0))</f>
        <v>York Region District School Board</v>
      </c>
    </row>
    <row r="76" spans="1:4">
      <c r="A76">
        <f t="shared" si="1"/>
        <v>3</v>
      </c>
      <c r="B76" s="110">
        <v>16</v>
      </c>
      <c r="C76" s="111" t="s">
        <v>292</v>
      </c>
      <c r="D76" t="str">
        <f>INDEX('Funding Tables'!P:P,MATCH('Board Ventilation Strate-PY'!B76,'Funding Tables'!B:B,0))</f>
        <v>York Region District School Board</v>
      </c>
    </row>
    <row r="77" spans="1:4" ht="30">
      <c r="A77">
        <f t="shared" si="1"/>
        <v>4</v>
      </c>
      <c r="B77" s="110">
        <v>16</v>
      </c>
      <c r="C77" s="111" t="s">
        <v>293</v>
      </c>
      <c r="D77" t="str">
        <f>INDEX('Funding Tables'!P:P,MATCH('Board Ventilation Strate-PY'!B77,'Funding Tables'!B:B,0))</f>
        <v>York Region District School Board</v>
      </c>
    </row>
    <row r="78" spans="1:4" ht="30">
      <c r="A78">
        <f t="shared" si="1"/>
        <v>1</v>
      </c>
      <c r="B78" s="110">
        <v>38</v>
      </c>
      <c r="C78" s="111" t="s">
        <v>294</v>
      </c>
      <c r="D78" t="str">
        <f>INDEX('Funding Tables'!P:P,MATCH('Board Ventilation Strate-PY'!B78,'Funding Tables'!B:B,0))</f>
        <v>London District Catholic School Board</v>
      </c>
    </row>
    <row r="79" spans="1:4" ht="30">
      <c r="A79">
        <f t="shared" si="1"/>
        <v>2</v>
      </c>
      <c r="B79" s="110">
        <v>38</v>
      </c>
      <c r="C79" s="111" t="s">
        <v>295</v>
      </c>
      <c r="D79" t="str">
        <f>INDEX('Funding Tables'!P:P,MATCH('Board Ventilation Strate-PY'!B79,'Funding Tables'!B:B,0))</f>
        <v>London District Catholic School Board</v>
      </c>
    </row>
    <row r="80" spans="1:4" ht="30">
      <c r="A80">
        <f t="shared" si="1"/>
        <v>3</v>
      </c>
      <c r="B80" s="110">
        <v>38</v>
      </c>
      <c r="C80" s="111" t="s">
        <v>296</v>
      </c>
      <c r="D80" t="str">
        <f>INDEX('Funding Tables'!P:P,MATCH('Board Ventilation Strate-PY'!B80,'Funding Tables'!B:B,0))</f>
        <v>London District Catholic School Board</v>
      </c>
    </row>
    <row r="81" spans="1:4" ht="30">
      <c r="A81">
        <f t="shared" si="1"/>
        <v>4</v>
      </c>
      <c r="B81" s="110">
        <v>38</v>
      </c>
      <c r="C81" s="111" t="s">
        <v>297</v>
      </c>
      <c r="D81" t="str">
        <f>INDEX('Funding Tables'!P:P,MATCH('Board Ventilation Strate-PY'!B81,'Funding Tables'!B:B,0))</f>
        <v>London District Catholic School Board</v>
      </c>
    </row>
    <row r="82" spans="1:4" ht="30">
      <c r="A82">
        <f t="shared" si="1"/>
        <v>1</v>
      </c>
      <c r="B82" s="110">
        <v>14</v>
      </c>
      <c r="C82" s="111" t="s">
        <v>298</v>
      </c>
      <c r="D82" t="str">
        <f>INDEX('Funding Tables'!P:P,MATCH('Board Ventilation Strate-PY'!B82,'Funding Tables'!B:B,0))</f>
        <v>Kawartha Pine Ridge District School Board</v>
      </c>
    </row>
    <row r="83" spans="1:4">
      <c r="A83">
        <f t="shared" si="1"/>
        <v>2</v>
      </c>
      <c r="B83" s="110">
        <v>14</v>
      </c>
      <c r="C83" s="111" t="s">
        <v>299</v>
      </c>
      <c r="D83" t="str">
        <f>INDEX('Funding Tables'!P:P,MATCH('Board Ventilation Strate-PY'!B83,'Funding Tables'!B:B,0))</f>
        <v>Kawartha Pine Ridge District School Board</v>
      </c>
    </row>
    <row r="84" spans="1:4" ht="30">
      <c r="A84">
        <f t="shared" si="1"/>
        <v>3</v>
      </c>
      <c r="B84" s="110">
        <v>14</v>
      </c>
      <c r="C84" s="111" t="s">
        <v>300</v>
      </c>
      <c r="D84" t="str">
        <f>INDEX('Funding Tables'!P:P,MATCH('Board Ventilation Strate-PY'!B84,'Funding Tables'!B:B,0))</f>
        <v>Kawartha Pine Ridge District School Board</v>
      </c>
    </row>
    <row r="85" spans="1:4">
      <c r="A85">
        <f t="shared" si="1"/>
        <v>4</v>
      </c>
      <c r="B85" s="110">
        <v>14</v>
      </c>
      <c r="C85" s="111" t="s">
        <v>301</v>
      </c>
      <c r="D85" t="str">
        <f>INDEX('Funding Tables'!P:P,MATCH('Board Ventilation Strate-PY'!B85,'Funding Tables'!B:B,0))</f>
        <v>Kawartha Pine Ridge District School Board</v>
      </c>
    </row>
    <row r="86" spans="1:4">
      <c r="A86">
        <f t="shared" si="1"/>
        <v>1</v>
      </c>
      <c r="B86" s="110">
        <v>9</v>
      </c>
      <c r="C86" s="111" t="s">
        <v>302</v>
      </c>
      <c r="D86" t="str">
        <f>INDEX('Funding Tables'!P:P,MATCH('Board Ventilation Strate-PY'!B86,'Funding Tables'!B:B,0))</f>
        <v>Greater Essex County District School Board</v>
      </c>
    </row>
    <row r="87" spans="1:4" ht="30">
      <c r="A87">
        <f t="shared" si="1"/>
        <v>2</v>
      </c>
      <c r="B87" s="110">
        <v>9</v>
      </c>
      <c r="C87" s="111" t="s">
        <v>303</v>
      </c>
      <c r="D87" t="str">
        <f>INDEX('Funding Tables'!P:P,MATCH('Board Ventilation Strate-PY'!B87,'Funding Tables'!B:B,0))</f>
        <v>Greater Essex County District School Board</v>
      </c>
    </row>
    <row r="88" spans="1:4">
      <c r="A88">
        <f t="shared" si="1"/>
        <v>3</v>
      </c>
      <c r="B88" s="110">
        <v>9</v>
      </c>
      <c r="C88" s="111" t="s">
        <v>304</v>
      </c>
      <c r="D88" t="str">
        <f>INDEX('Funding Tables'!P:P,MATCH('Board Ventilation Strate-PY'!B88,'Funding Tables'!B:B,0))</f>
        <v>Greater Essex County District School Board</v>
      </c>
    </row>
    <row r="89" spans="1:4" ht="30">
      <c r="A89">
        <f t="shared" si="1"/>
        <v>4</v>
      </c>
      <c r="B89" s="110">
        <v>9</v>
      </c>
      <c r="C89" s="111" t="s">
        <v>305</v>
      </c>
      <c r="D89" t="str">
        <f>INDEX('Funding Tables'!P:P,MATCH('Board Ventilation Strate-PY'!B89,'Funding Tables'!B:B,0))</f>
        <v>Greater Essex County District School Board</v>
      </c>
    </row>
    <row r="90" spans="1:4">
      <c r="A90">
        <f t="shared" si="1"/>
        <v>1</v>
      </c>
      <c r="B90" s="110" t="s">
        <v>29</v>
      </c>
      <c r="C90" s="111" t="s">
        <v>306</v>
      </c>
      <c r="D90" t="str">
        <f>INDEX('Funding Tables'!P:P,MATCH('Board Ventilation Strate-PY'!B90,'Funding Tables'!B:B,0))</f>
        <v>Conseil scolaire de district catholique  des Grandes Rivières</v>
      </c>
    </row>
    <row r="91" spans="1:4">
      <c r="A91">
        <f t="shared" si="1"/>
        <v>2</v>
      </c>
      <c r="B91" s="110" t="s">
        <v>29</v>
      </c>
      <c r="C91" s="111" t="s">
        <v>307</v>
      </c>
      <c r="D91" t="str">
        <f>INDEX('Funding Tables'!P:P,MATCH('Board Ventilation Strate-PY'!B91,'Funding Tables'!B:B,0))</f>
        <v>Conseil scolaire de district catholique  des Grandes Rivières</v>
      </c>
    </row>
    <row r="92" spans="1:4">
      <c r="A92">
        <f t="shared" si="1"/>
        <v>3</v>
      </c>
      <c r="B92" s="110" t="s">
        <v>29</v>
      </c>
      <c r="C92" s="111" t="s">
        <v>308</v>
      </c>
      <c r="D92" t="str">
        <f>INDEX('Funding Tables'!P:P,MATCH('Board Ventilation Strate-PY'!B92,'Funding Tables'!B:B,0))</f>
        <v>Conseil scolaire de district catholique  des Grandes Rivières</v>
      </c>
    </row>
    <row r="93" spans="1:4">
      <c r="A93">
        <f t="shared" si="1"/>
        <v>4</v>
      </c>
      <c r="B93" s="110" t="s">
        <v>29</v>
      </c>
      <c r="C93" s="111" t="s">
        <v>309</v>
      </c>
      <c r="D93" t="str">
        <f>INDEX('Funding Tables'!P:P,MATCH('Board Ventilation Strate-PY'!B93,'Funding Tables'!B:B,0))</f>
        <v>Conseil scolaire de district catholique  des Grandes Rivières</v>
      </c>
    </row>
    <row r="94" spans="1:4" ht="30">
      <c r="A94">
        <f t="shared" si="1"/>
        <v>1</v>
      </c>
      <c r="B94" s="110" t="s">
        <v>30</v>
      </c>
      <c r="C94" s="111" t="s">
        <v>310</v>
      </c>
      <c r="D94" t="str">
        <f>INDEX('Funding Tables'!P:P,MATCH('Board Ventilation Strate-PY'!B94,'Funding Tables'!B:B,0))</f>
        <v>Conseil scolaire de district catholique Franco-Nord</v>
      </c>
    </row>
    <row r="95" spans="1:4" ht="30">
      <c r="A95">
        <f t="shared" si="1"/>
        <v>2</v>
      </c>
      <c r="B95" s="110" t="s">
        <v>30</v>
      </c>
      <c r="C95" s="111" t="s">
        <v>311</v>
      </c>
      <c r="D95" t="str">
        <f>INDEX('Funding Tables'!P:P,MATCH('Board Ventilation Strate-PY'!B95,'Funding Tables'!B:B,0))</f>
        <v>Conseil scolaire de district catholique Franco-Nord</v>
      </c>
    </row>
    <row r="96" spans="1:4" ht="30">
      <c r="A96">
        <f t="shared" si="1"/>
        <v>3</v>
      </c>
      <c r="B96" s="110" t="s">
        <v>30</v>
      </c>
      <c r="C96" s="111" t="s">
        <v>312</v>
      </c>
      <c r="D96" t="str">
        <f>INDEX('Funding Tables'!P:P,MATCH('Board Ventilation Strate-PY'!B96,'Funding Tables'!B:B,0))</f>
        <v>Conseil scolaire de district catholique Franco-Nord</v>
      </c>
    </row>
    <row r="97" spans="1:4">
      <c r="A97">
        <f t="shared" si="1"/>
        <v>4</v>
      </c>
      <c r="B97" s="110" t="s">
        <v>30</v>
      </c>
      <c r="C97" s="111" t="s">
        <v>313</v>
      </c>
      <c r="D97" t="str">
        <f>INDEX('Funding Tables'!P:P,MATCH('Board Ventilation Strate-PY'!B97,'Funding Tables'!B:B,0))</f>
        <v>Conseil scolaire de district catholique Franco-Nord</v>
      </c>
    </row>
    <row r="98" spans="1:4" ht="47.25">
      <c r="A98">
        <f t="shared" si="1"/>
        <v>1</v>
      </c>
      <c r="B98" s="110">
        <v>29</v>
      </c>
      <c r="C98" s="115" t="s">
        <v>314</v>
      </c>
      <c r="D98" t="str">
        <f>INDEX('Funding Tables'!P:P,MATCH('Board Ventilation Strate-PY'!B98,'Funding Tables'!B:B,0))</f>
        <v>Hastings and Prince Edward District School Board</v>
      </c>
    </row>
    <row r="99" spans="1:4" ht="31.5">
      <c r="A99">
        <f t="shared" si="1"/>
        <v>2</v>
      </c>
      <c r="B99" s="110">
        <v>29</v>
      </c>
      <c r="C99" s="116" t="s">
        <v>315</v>
      </c>
      <c r="D99" t="str">
        <f>INDEX('Funding Tables'!P:P,MATCH('Board Ventilation Strate-PY'!B99,'Funding Tables'!B:B,0))</f>
        <v>Hastings and Prince Edward District School Board</v>
      </c>
    </row>
    <row r="100" spans="1:4" ht="31.5">
      <c r="A100">
        <f t="shared" si="1"/>
        <v>3</v>
      </c>
      <c r="B100" s="110">
        <v>29</v>
      </c>
      <c r="C100" s="116" t="s">
        <v>316</v>
      </c>
      <c r="D100" t="str">
        <f>INDEX('Funding Tables'!P:P,MATCH('Board Ventilation Strate-PY'!B100,'Funding Tables'!B:B,0))</f>
        <v>Hastings and Prince Edward District School Board</v>
      </c>
    </row>
    <row r="101" spans="1:4" ht="31.5">
      <c r="A101">
        <f t="shared" si="1"/>
        <v>4</v>
      </c>
      <c r="B101" s="110">
        <v>29</v>
      </c>
      <c r="C101" s="116" t="s">
        <v>317</v>
      </c>
      <c r="D101" t="str">
        <f>INDEX('Funding Tables'!P:P,MATCH('Board Ventilation Strate-PY'!B101,'Funding Tables'!B:B,0))</f>
        <v>Hastings and Prince Edward District School Board</v>
      </c>
    </row>
    <row r="102" spans="1:4">
      <c r="A102">
        <f t="shared" si="1"/>
        <v>1</v>
      </c>
      <c r="B102" s="110">
        <v>28</v>
      </c>
      <c r="C102" s="111" t="s">
        <v>318</v>
      </c>
      <c r="D102" t="str">
        <f>INDEX('Funding Tables'!P:P,MATCH('Board Ventilation Strate-PY'!B102,'Funding Tables'!B:B,0))</f>
        <v>Renfrew County District School Board</v>
      </c>
    </row>
    <row r="103" spans="1:4">
      <c r="A103">
        <f t="shared" si="1"/>
        <v>2</v>
      </c>
      <c r="B103" s="110">
        <v>28</v>
      </c>
      <c r="C103" s="111" t="s">
        <v>319</v>
      </c>
      <c r="D103" t="str">
        <f>INDEX('Funding Tables'!P:P,MATCH('Board Ventilation Strate-PY'!B103,'Funding Tables'!B:B,0))</f>
        <v>Renfrew County District School Board</v>
      </c>
    </row>
    <row r="104" spans="1:4">
      <c r="A104">
        <f t="shared" si="1"/>
        <v>3</v>
      </c>
      <c r="B104" s="110">
        <v>28</v>
      </c>
      <c r="C104" s="111" t="s">
        <v>320</v>
      </c>
      <c r="D104" t="str">
        <f>INDEX('Funding Tables'!P:P,MATCH('Board Ventilation Strate-PY'!B104,'Funding Tables'!B:B,0))</f>
        <v>Renfrew County District School Board</v>
      </c>
    </row>
    <row r="105" spans="1:4">
      <c r="A105">
        <f t="shared" si="1"/>
        <v>4</v>
      </c>
      <c r="B105" s="110">
        <v>28</v>
      </c>
      <c r="C105" s="111" t="s">
        <v>321</v>
      </c>
      <c r="D105" t="str">
        <f>INDEX('Funding Tables'!P:P,MATCH('Board Ventilation Strate-PY'!B105,'Funding Tables'!B:B,0))</f>
        <v>Renfrew County District School Board</v>
      </c>
    </row>
    <row r="106" spans="1:4">
      <c r="A106">
        <f t="shared" si="1"/>
        <v>1</v>
      </c>
      <c r="B106" s="110">
        <v>23</v>
      </c>
      <c r="C106" s="111" t="s">
        <v>322</v>
      </c>
      <c r="D106" t="str">
        <f>INDEX('Funding Tables'!P:P,MATCH('Board Ventilation Strate-PY'!B106,'Funding Tables'!B:B,0))</f>
        <v>Grand Erie District School Board</v>
      </c>
    </row>
    <row r="107" spans="1:4">
      <c r="A107">
        <f t="shared" si="1"/>
        <v>2</v>
      </c>
      <c r="B107" s="110">
        <v>23</v>
      </c>
      <c r="C107" s="111" t="s">
        <v>323</v>
      </c>
      <c r="D107" t="str">
        <f>INDEX('Funding Tables'!P:P,MATCH('Board Ventilation Strate-PY'!B107,'Funding Tables'!B:B,0))</f>
        <v>Grand Erie District School Board</v>
      </c>
    </row>
    <row r="108" spans="1:4">
      <c r="A108">
        <f t="shared" si="1"/>
        <v>3</v>
      </c>
      <c r="B108" s="110">
        <v>23</v>
      </c>
      <c r="C108" s="111" t="s">
        <v>324</v>
      </c>
      <c r="D108" t="str">
        <f>INDEX('Funding Tables'!P:P,MATCH('Board Ventilation Strate-PY'!B108,'Funding Tables'!B:B,0))</f>
        <v>Grand Erie District School Board</v>
      </c>
    </row>
    <row r="109" spans="1:4">
      <c r="A109">
        <f t="shared" si="1"/>
        <v>4</v>
      </c>
      <c r="B109" s="110">
        <v>23</v>
      </c>
      <c r="C109" s="111" t="s">
        <v>325</v>
      </c>
      <c r="D109" t="str">
        <f>INDEX('Funding Tables'!P:P,MATCH('Board Ventilation Strate-PY'!B109,'Funding Tables'!B:B,0))</f>
        <v>Grand Erie District School Board</v>
      </c>
    </row>
    <row r="110" spans="1:4" ht="45.75">
      <c r="A110">
        <f t="shared" si="1"/>
        <v>1</v>
      </c>
      <c r="B110" s="110">
        <v>25</v>
      </c>
      <c r="C110" s="117" t="s">
        <v>326</v>
      </c>
      <c r="D110" t="str">
        <f>INDEX('Funding Tables'!P:P,MATCH('Board Ventilation Strate-PY'!B110,'Funding Tables'!B:B,0))</f>
        <v>Ottawa-Carleton District School Board</v>
      </c>
    </row>
    <row r="111" spans="1:4" ht="30">
      <c r="A111">
        <f t="shared" si="1"/>
        <v>2</v>
      </c>
      <c r="B111" s="110">
        <v>25</v>
      </c>
      <c r="C111" s="111" t="s">
        <v>327</v>
      </c>
      <c r="D111" t="str">
        <f>INDEX('Funding Tables'!P:P,MATCH('Board Ventilation Strate-PY'!B111,'Funding Tables'!B:B,0))</f>
        <v>Ottawa-Carleton District School Board</v>
      </c>
    </row>
    <row r="112" spans="1:4" ht="30">
      <c r="A112">
        <f t="shared" si="1"/>
        <v>3</v>
      </c>
      <c r="B112" s="110">
        <v>25</v>
      </c>
      <c r="C112" s="111" t="s">
        <v>328</v>
      </c>
      <c r="D112" t="str">
        <f>INDEX('Funding Tables'!P:P,MATCH('Board Ventilation Strate-PY'!B112,'Funding Tables'!B:B,0))</f>
        <v>Ottawa-Carleton District School Board</v>
      </c>
    </row>
    <row r="113" spans="1:4" ht="45">
      <c r="A113">
        <f t="shared" si="1"/>
        <v>4</v>
      </c>
      <c r="B113" s="110">
        <v>25</v>
      </c>
      <c r="C113" s="111" t="s">
        <v>329</v>
      </c>
      <c r="D113" t="str">
        <f>INDEX('Funding Tables'!P:P,MATCH('Board Ventilation Strate-PY'!B113,'Funding Tables'!B:B,0))</f>
        <v>Ottawa-Carleton District School Board</v>
      </c>
    </row>
    <row r="114" spans="1:4">
      <c r="A114">
        <f t="shared" si="1"/>
        <v>1</v>
      </c>
      <c r="B114" s="110">
        <v>39</v>
      </c>
      <c r="C114" s="111" t="s">
        <v>330</v>
      </c>
      <c r="D114" t="str">
        <f>INDEX('Funding Tables'!P:P,MATCH('Board Ventilation Strate-PY'!B114,'Funding Tables'!B:B,0))</f>
        <v>St. Clair Catholic District School Board</v>
      </c>
    </row>
    <row r="115" spans="1:4">
      <c r="A115">
        <f t="shared" si="1"/>
        <v>2</v>
      </c>
      <c r="B115" s="110">
        <v>39</v>
      </c>
      <c r="C115" s="111" t="s">
        <v>331</v>
      </c>
      <c r="D115" t="str">
        <f>INDEX('Funding Tables'!P:P,MATCH('Board Ventilation Strate-PY'!B115,'Funding Tables'!B:B,0))</f>
        <v>St. Clair Catholic District School Board</v>
      </c>
    </row>
    <row r="116" spans="1:4">
      <c r="A116">
        <f t="shared" si="1"/>
        <v>3</v>
      </c>
      <c r="B116" s="110">
        <v>39</v>
      </c>
      <c r="C116" s="111" t="s">
        <v>332</v>
      </c>
      <c r="D116" t="str">
        <f>INDEX('Funding Tables'!P:P,MATCH('Board Ventilation Strate-PY'!B116,'Funding Tables'!B:B,0))</f>
        <v>St. Clair Catholic District School Board</v>
      </c>
    </row>
    <row r="117" spans="1:4">
      <c r="A117">
        <f t="shared" si="1"/>
        <v>4</v>
      </c>
      <c r="B117" s="110">
        <v>39</v>
      </c>
      <c r="C117" s="111" t="s">
        <v>333</v>
      </c>
      <c r="D117" t="str">
        <f>INDEX('Funding Tables'!P:P,MATCH('Board Ventilation Strate-PY'!B117,'Funding Tables'!B:B,0))</f>
        <v>St. Clair Catholic District School Board</v>
      </c>
    </row>
    <row r="118" spans="1:4">
      <c r="A118">
        <f t="shared" si="1"/>
        <v>1</v>
      </c>
      <c r="B118" s="110">
        <v>27</v>
      </c>
      <c r="C118" s="111" t="s">
        <v>334</v>
      </c>
      <c r="D118" t="str">
        <f>INDEX('Funding Tables'!P:P,MATCH('Board Ventilation Strate-PY'!B118,'Funding Tables'!B:B,0))</f>
        <v>Limestone District School Board</v>
      </c>
    </row>
    <row r="119" spans="1:4" ht="30">
      <c r="A119">
        <f t="shared" si="1"/>
        <v>2</v>
      </c>
      <c r="B119" s="110">
        <v>27</v>
      </c>
      <c r="C119" s="111" t="s">
        <v>335</v>
      </c>
      <c r="D119" t="str">
        <f>INDEX('Funding Tables'!P:P,MATCH('Board Ventilation Strate-PY'!B119,'Funding Tables'!B:B,0))</f>
        <v>Limestone District School Board</v>
      </c>
    </row>
    <row r="120" spans="1:4">
      <c r="A120">
        <f t="shared" si="1"/>
        <v>3</v>
      </c>
      <c r="B120" s="110">
        <v>27</v>
      </c>
      <c r="C120" s="111" t="s">
        <v>336</v>
      </c>
      <c r="D120" t="str">
        <f>INDEX('Funding Tables'!P:P,MATCH('Board Ventilation Strate-PY'!B120,'Funding Tables'!B:B,0))</f>
        <v>Limestone District School Board</v>
      </c>
    </row>
    <row r="121" spans="1:4" ht="30">
      <c r="A121">
        <f t="shared" si="1"/>
        <v>4</v>
      </c>
      <c r="B121" s="110">
        <v>27</v>
      </c>
      <c r="C121" s="111" t="s">
        <v>337</v>
      </c>
      <c r="D121" t="str">
        <f>INDEX('Funding Tables'!P:P,MATCH('Board Ventilation Strate-PY'!B121,'Funding Tables'!B:B,0))</f>
        <v>Limestone District School Board</v>
      </c>
    </row>
    <row r="122" spans="1:4" ht="30">
      <c r="A122">
        <f t="shared" si="1"/>
        <v>1</v>
      </c>
      <c r="B122" s="110">
        <v>65</v>
      </c>
      <c r="C122" s="111" t="s">
        <v>338</v>
      </c>
      <c r="D122" t="str">
        <f>INDEX('Funding Tables'!P:P,MATCH('Board Ventilation Strate-PY'!B122,'Funding Tables'!B:B,0))</f>
        <v>Conseil scolaire de district catholique de l'Est ontarien</v>
      </c>
    </row>
    <row r="123" spans="1:4">
      <c r="A123">
        <f t="shared" si="1"/>
        <v>2</v>
      </c>
      <c r="B123" s="110">
        <v>65</v>
      </c>
      <c r="C123" s="111" t="s">
        <v>339</v>
      </c>
      <c r="D123" t="str">
        <f>INDEX('Funding Tables'!P:P,MATCH('Board Ventilation Strate-PY'!B123,'Funding Tables'!B:B,0))</f>
        <v>Conseil scolaire de district catholique de l'Est ontarien</v>
      </c>
    </row>
    <row r="124" spans="1:4" ht="30">
      <c r="A124">
        <f t="shared" si="1"/>
        <v>3</v>
      </c>
      <c r="B124" s="110">
        <v>65</v>
      </c>
      <c r="C124" s="111" t="s">
        <v>340</v>
      </c>
      <c r="D124" t="str">
        <f>INDEX('Funding Tables'!P:P,MATCH('Board Ventilation Strate-PY'!B124,'Funding Tables'!B:B,0))</f>
        <v>Conseil scolaire de district catholique de l'Est ontarien</v>
      </c>
    </row>
    <row r="125" spans="1:4">
      <c r="A125">
        <f t="shared" si="1"/>
        <v>4</v>
      </c>
      <c r="B125" s="110">
        <v>65</v>
      </c>
      <c r="C125" s="111" t="s">
        <v>341</v>
      </c>
      <c r="D125" t="str">
        <f>INDEX('Funding Tables'!P:P,MATCH('Board Ventilation Strate-PY'!B125,'Funding Tables'!B:B,0))</f>
        <v>Conseil scolaire de district catholique de l'Est ontarien</v>
      </c>
    </row>
    <row r="126" spans="1:4" ht="30">
      <c r="A126">
        <f t="shared" si="1"/>
        <v>1</v>
      </c>
      <c r="B126" s="110">
        <v>49</v>
      </c>
      <c r="C126" s="111" t="s">
        <v>342</v>
      </c>
      <c r="D126" t="str">
        <f>INDEX('Funding Tables'!P:P,MATCH('Board Ventilation Strate-PY'!B126,'Funding Tables'!B:B,0))</f>
        <v>Waterloo Catholic District School Board</v>
      </c>
    </row>
    <row r="127" spans="1:4" ht="30">
      <c r="A127">
        <f t="shared" si="1"/>
        <v>2</v>
      </c>
      <c r="B127" s="110">
        <v>49</v>
      </c>
      <c r="C127" s="111" t="s">
        <v>343</v>
      </c>
      <c r="D127" t="str">
        <f>INDEX('Funding Tables'!P:P,MATCH('Board Ventilation Strate-PY'!B127,'Funding Tables'!B:B,0))</f>
        <v>Waterloo Catholic District School Board</v>
      </c>
    </row>
    <row r="128" spans="1:4" ht="30">
      <c r="A128">
        <f t="shared" si="1"/>
        <v>3</v>
      </c>
      <c r="B128" s="110">
        <v>49</v>
      </c>
      <c r="C128" s="111" t="s">
        <v>344</v>
      </c>
      <c r="D128" t="str">
        <f>INDEX('Funding Tables'!P:P,MATCH('Board Ventilation Strate-PY'!B128,'Funding Tables'!B:B,0))</f>
        <v>Waterloo Catholic District School Board</v>
      </c>
    </row>
    <row r="129" spans="1:4" ht="30">
      <c r="A129">
        <f t="shared" si="1"/>
        <v>4</v>
      </c>
      <c r="B129" s="110">
        <v>49</v>
      </c>
      <c r="C129" s="111" t="s">
        <v>345</v>
      </c>
      <c r="D129" t="str">
        <f>INDEX('Funding Tables'!P:P,MATCH('Board Ventilation Strate-PY'!B129,'Funding Tables'!B:B,0))</f>
        <v>Waterloo Catholic District School Board</v>
      </c>
    </row>
    <row r="130" spans="1:4" ht="30">
      <c r="A130">
        <f t="shared" si="1"/>
        <v>1</v>
      </c>
      <c r="B130" s="110">
        <v>1</v>
      </c>
      <c r="C130" s="111" t="s">
        <v>346</v>
      </c>
      <c r="D130" t="str">
        <f>INDEX('Funding Tables'!P:P,MATCH('Board Ventilation Strate-PY'!B130,'Funding Tables'!B:B,0))</f>
        <v>District School Board Ontario North East</v>
      </c>
    </row>
    <row r="131" spans="1:4">
      <c r="A131">
        <f t="shared" si="1"/>
        <v>2</v>
      </c>
      <c r="B131" s="110">
        <v>1</v>
      </c>
      <c r="C131" s="111" t="s">
        <v>347</v>
      </c>
      <c r="D131" t="str">
        <f>INDEX('Funding Tables'!P:P,MATCH('Board Ventilation Strate-PY'!B131,'Funding Tables'!B:B,0))</f>
        <v>District School Board Ontario North East</v>
      </c>
    </row>
    <row r="132" spans="1:4">
      <c r="A132">
        <f t="shared" ref="A132:A195" si="2">IF(B132=B131,A131+1,1)</f>
        <v>3</v>
      </c>
      <c r="B132" s="110">
        <v>1</v>
      </c>
      <c r="C132" s="111" t="s">
        <v>348</v>
      </c>
      <c r="D132" t="str">
        <f>INDEX('Funding Tables'!P:P,MATCH('Board Ventilation Strate-PY'!B132,'Funding Tables'!B:B,0))</f>
        <v>District School Board Ontario North East</v>
      </c>
    </row>
    <row r="133" spans="1:4">
      <c r="A133">
        <f t="shared" si="2"/>
        <v>4</v>
      </c>
      <c r="B133" s="110">
        <v>1</v>
      </c>
      <c r="C133" s="111" t="s">
        <v>349</v>
      </c>
      <c r="D133" t="str">
        <f>INDEX('Funding Tables'!P:P,MATCH('Board Ventilation Strate-PY'!B133,'Funding Tables'!B:B,0))</f>
        <v>District School Board Ontario North East</v>
      </c>
    </row>
    <row r="134" spans="1:4" ht="30">
      <c r="A134">
        <f t="shared" si="2"/>
        <v>1</v>
      </c>
      <c r="B134" s="110">
        <v>3</v>
      </c>
      <c r="C134" s="111" t="s">
        <v>350</v>
      </c>
      <c r="D134" t="str">
        <f>INDEX('Funding Tables'!P:P,MATCH('Board Ventilation Strate-PY'!B134,'Funding Tables'!B:B,0))</f>
        <v>Rainbow District School Board</v>
      </c>
    </row>
    <row r="135" spans="1:4" ht="30">
      <c r="A135">
        <f t="shared" si="2"/>
        <v>2</v>
      </c>
      <c r="B135" s="110">
        <v>3</v>
      </c>
      <c r="C135" s="111" t="s">
        <v>351</v>
      </c>
      <c r="D135" t="str">
        <f>INDEX('Funding Tables'!P:P,MATCH('Board Ventilation Strate-PY'!B135,'Funding Tables'!B:B,0))</f>
        <v>Rainbow District School Board</v>
      </c>
    </row>
    <row r="136" spans="1:4" ht="30">
      <c r="A136">
        <f t="shared" si="2"/>
        <v>3</v>
      </c>
      <c r="B136" s="110">
        <v>3</v>
      </c>
      <c r="C136" s="111" t="s">
        <v>352</v>
      </c>
      <c r="D136" t="str">
        <f>INDEX('Funding Tables'!P:P,MATCH('Board Ventilation Strate-PY'!B136,'Funding Tables'!B:B,0))</f>
        <v>Rainbow District School Board</v>
      </c>
    </row>
    <row r="137" spans="1:4">
      <c r="A137">
        <f t="shared" si="2"/>
        <v>4</v>
      </c>
      <c r="B137" s="110">
        <v>3</v>
      </c>
      <c r="C137" s="111" t="s">
        <v>353</v>
      </c>
      <c r="D137" t="str">
        <f>INDEX('Funding Tables'!P:P,MATCH('Board Ventilation Strate-PY'!B137,'Funding Tables'!B:B,0))</f>
        <v>Rainbow District School Board</v>
      </c>
    </row>
    <row r="138" spans="1:4" ht="30">
      <c r="A138">
        <f t="shared" si="2"/>
        <v>1</v>
      </c>
      <c r="B138" s="110">
        <v>17</v>
      </c>
      <c r="C138" s="111" t="s">
        <v>354</v>
      </c>
      <c r="D138" t="str">
        <f>INDEX('Funding Tables'!P:P,MATCH('Board Ventilation Strate-PY'!B138,'Funding Tables'!B:B,0))</f>
        <v>Simcoe County District School Board</v>
      </c>
    </row>
    <row r="139" spans="1:4" ht="33">
      <c r="A139">
        <f t="shared" si="2"/>
        <v>2</v>
      </c>
      <c r="B139" s="110">
        <v>17</v>
      </c>
      <c r="C139" s="111" t="s">
        <v>355</v>
      </c>
      <c r="D139" t="str">
        <f>INDEX('Funding Tables'!P:P,MATCH('Board Ventilation Strate-PY'!B139,'Funding Tables'!B:B,0))</f>
        <v>Simcoe County District School Board</v>
      </c>
    </row>
    <row r="140" spans="1:4" ht="30">
      <c r="A140">
        <f t="shared" si="2"/>
        <v>3</v>
      </c>
      <c r="B140" s="110">
        <v>17</v>
      </c>
      <c r="C140" s="111" t="s">
        <v>356</v>
      </c>
      <c r="D140" t="str">
        <f>INDEX('Funding Tables'!P:P,MATCH('Board Ventilation Strate-PY'!B140,'Funding Tables'!B:B,0))</f>
        <v>Simcoe County District School Board</v>
      </c>
    </row>
    <row r="141" spans="1:4" ht="30">
      <c r="A141">
        <f t="shared" si="2"/>
        <v>4</v>
      </c>
      <c r="B141" s="110">
        <v>17</v>
      </c>
      <c r="C141" s="111" t="s">
        <v>357</v>
      </c>
      <c r="D141" t="str">
        <f>INDEX('Funding Tables'!P:P,MATCH('Board Ventilation Strate-PY'!B141,'Funding Tables'!B:B,0))</f>
        <v>Simcoe County District School Board</v>
      </c>
    </row>
    <row r="142" spans="1:4">
      <c r="A142">
        <f t="shared" si="2"/>
        <v>1</v>
      </c>
      <c r="B142" s="110">
        <v>50</v>
      </c>
      <c r="C142" s="111" t="s">
        <v>358</v>
      </c>
      <c r="D142" t="str">
        <f>INDEX('Funding Tables'!P:P,MATCH('Board Ventilation Strate-PY'!B142,'Funding Tables'!B:B,0))</f>
        <v>Niagara Catholic District School Board</v>
      </c>
    </row>
    <row r="143" spans="1:4">
      <c r="A143">
        <f t="shared" si="2"/>
        <v>2</v>
      </c>
      <c r="B143" s="110">
        <v>50</v>
      </c>
      <c r="C143" s="111" t="s">
        <v>359</v>
      </c>
      <c r="D143" t="str">
        <f>INDEX('Funding Tables'!P:P,MATCH('Board Ventilation Strate-PY'!B143,'Funding Tables'!B:B,0))</f>
        <v>Niagara Catholic District School Board</v>
      </c>
    </row>
    <row r="144" spans="1:4">
      <c r="A144">
        <f t="shared" si="2"/>
        <v>3</v>
      </c>
      <c r="B144" s="110">
        <v>50</v>
      </c>
      <c r="C144" s="111" t="s">
        <v>360</v>
      </c>
      <c r="D144" t="str">
        <f>INDEX('Funding Tables'!P:P,MATCH('Board Ventilation Strate-PY'!B144,'Funding Tables'!B:B,0))</f>
        <v>Niagara Catholic District School Board</v>
      </c>
    </row>
    <row r="145" spans="1:4">
      <c r="A145">
        <f t="shared" si="2"/>
        <v>4</v>
      </c>
      <c r="B145" s="110">
        <v>50</v>
      </c>
      <c r="C145" s="111" t="s">
        <v>361</v>
      </c>
      <c r="D145" t="str">
        <f>INDEX('Funding Tables'!P:P,MATCH('Board Ventilation Strate-PY'!B145,'Funding Tables'!B:B,0))</f>
        <v>Niagara Catholic District School Board</v>
      </c>
    </row>
    <row r="146" spans="1:4" ht="75">
      <c r="A146">
        <f t="shared" si="2"/>
        <v>1</v>
      </c>
      <c r="B146" s="110">
        <v>44</v>
      </c>
      <c r="C146" s="114" t="s">
        <v>362</v>
      </c>
      <c r="D146" t="str">
        <f>INDEX('Funding Tables'!P:P,MATCH('Board Ventilation Strate-PY'!B146,'Funding Tables'!B:B,0))</f>
        <v>Simcoe Muskoka Catholic District School Board</v>
      </c>
    </row>
    <row r="147" spans="1:4" ht="90">
      <c r="A147">
        <f t="shared" si="2"/>
        <v>2</v>
      </c>
      <c r="B147" s="110">
        <v>44</v>
      </c>
      <c r="C147" s="114" t="s">
        <v>363</v>
      </c>
      <c r="D147" t="str">
        <f>INDEX('Funding Tables'!P:P,MATCH('Board Ventilation Strate-PY'!B147,'Funding Tables'!B:B,0))</f>
        <v>Simcoe Muskoka Catholic District School Board</v>
      </c>
    </row>
    <row r="148" spans="1:4" ht="45">
      <c r="A148">
        <f t="shared" si="2"/>
        <v>3</v>
      </c>
      <c r="B148" s="110">
        <v>44</v>
      </c>
      <c r="C148" s="114" t="s">
        <v>364</v>
      </c>
      <c r="D148" t="str">
        <f>INDEX('Funding Tables'!P:P,MATCH('Board Ventilation Strate-PY'!B148,'Funding Tables'!B:B,0))</f>
        <v>Simcoe Muskoka Catholic District School Board</v>
      </c>
    </row>
    <row r="149" spans="1:4" ht="60">
      <c r="A149">
        <f t="shared" si="2"/>
        <v>4</v>
      </c>
      <c r="B149" s="110">
        <v>44</v>
      </c>
      <c r="C149" s="111" t="s">
        <v>365</v>
      </c>
      <c r="D149" t="str">
        <f>INDEX('Funding Tables'!P:P,MATCH('Board Ventilation Strate-PY'!B149,'Funding Tables'!B:B,0))</f>
        <v>Simcoe Muskoka Catholic District School Board</v>
      </c>
    </row>
    <row r="150" spans="1:4" ht="30">
      <c r="A150">
        <f t="shared" si="2"/>
        <v>1</v>
      </c>
      <c r="B150" s="110">
        <v>13</v>
      </c>
      <c r="C150" s="111" t="s">
        <v>366</v>
      </c>
      <c r="D150" t="str">
        <f>INDEX('Funding Tables'!P:P,MATCH('Board Ventilation Strate-PY'!B150,'Funding Tables'!B:B,0))</f>
        <v>Durham District School Board</v>
      </c>
    </row>
    <row r="151" spans="1:4" ht="30">
      <c r="A151">
        <f t="shared" si="2"/>
        <v>2</v>
      </c>
      <c r="B151" s="110">
        <v>13</v>
      </c>
      <c r="C151" s="111" t="s">
        <v>367</v>
      </c>
      <c r="D151" t="str">
        <f>INDEX('Funding Tables'!P:P,MATCH('Board Ventilation Strate-PY'!B151,'Funding Tables'!B:B,0))</f>
        <v>Durham District School Board</v>
      </c>
    </row>
    <row r="152" spans="1:4" ht="30">
      <c r="A152">
        <f t="shared" si="2"/>
        <v>3</v>
      </c>
      <c r="B152" s="110">
        <v>13</v>
      </c>
      <c r="C152" s="111" t="s">
        <v>368</v>
      </c>
      <c r="D152" t="str">
        <f>INDEX('Funding Tables'!P:P,MATCH('Board Ventilation Strate-PY'!B152,'Funding Tables'!B:B,0))</f>
        <v>Durham District School Board</v>
      </c>
    </row>
    <row r="153" spans="1:4" ht="30">
      <c r="A153">
        <f t="shared" si="2"/>
        <v>4</v>
      </c>
      <c r="B153" s="110">
        <v>13</v>
      </c>
      <c r="C153" s="111" t="s">
        <v>369</v>
      </c>
      <c r="D153" t="str">
        <f>INDEX('Funding Tables'!P:P,MATCH('Board Ventilation Strate-PY'!B153,'Funding Tables'!B:B,0))</f>
        <v>Durham District School Board</v>
      </c>
    </row>
    <row r="154" spans="1:4">
      <c r="A154">
        <f t="shared" si="2"/>
        <v>1</v>
      </c>
      <c r="B154" s="110" t="s">
        <v>21</v>
      </c>
      <c r="C154" s="111" t="s">
        <v>370</v>
      </c>
      <c r="D154" t="str">
        <f>INDEX('Funding Tables'!P:P,MATCH('Board Ventilation Strate-PY'!B154,'Funding Tables'!B:B,0))</f>
        <v>Lakehead District School Board</v>
      </c>
    </row>
    <row r="155" spans="1:4">
      <c r="A155">
        <f t="shared" si="2"/>
        <v>2</v>
      </c>
      <c r="B155" s="110" t="s">
        <v>21</v>
      </c>
      <c r="C155" s="111" t="s">
        <v>371</v>
      </c>
      <c r="D155" t="str">
        <f>INDEX('Funding Tables'!P:P,MATCH('Board Ventilation Strate-PY'!B155,'Funding Tables'!B:B,0))</f>
        <v>Lakehead District School Board</v>
      </c>
    </row>
    <row r="156" spans="1:4">
      <c r="A156">
        <f t="shared" si="2"/>
        <v>3</v>
      </c>
      <c r="B156" s="110" t="s">
        <v>21</v>
      </c>
      <c r="C156" s="111" t="s">
        <v>372</v>
      </c>
      <c r="D156" t="str">
        <f>INDEX('Funding Tables'!P:P,MATCH('Board Ventilation Strate-PY'!B156,'Funding Tables'!B:B,0))</f>
        <v>Lakehead District School Board</v>
      </c>
    </row>
    <row r="157" spans="1:4">
      <c r="A157">
        <f t="shared" si="2"/>
        <v>4</v>
      </c>
      <c r="B157" s="110" t="s">
        <v>21</v>
      </c>
      <c r="C157" s="111" t="s">
        <v>373</v>
      </c>
      <c r="D157" t="str">
        <f>INDEX('Funding Tables'!P:P,MATCH('Board Ventilation Strate-PY'!B157,'Funding Tables'!B:B,0))</f>
        <v>Lakehead District School Board</v>
      </c>
    </row>
    <row r="158" spans="1:4">
      <c r="A158">
        <f t="shared" si="2"/>
        <v>1</v>
      </c>
      <c r="B158" s="110">
        <v>100</v>
      </c>
      <c r="C158" s="111" t="s">
        <v>374</v>
      </c>
      <c r="D158" t="str">
        <f>INDEX('Funding Tables'!P:P,MATCH('Board Ventilation Strate-PY'!B158,'Funding Tables'!B:B,0))</f>
        <v>James Bay Lowlands Secondary School Board</v>
      </c>
    </row>
    <row r="159" spans="1:4">
      <c r="A159">
        <f t="shared" si="2"/>
        <v>2</v>
      </c>
      <c r="B159" s="110">
        <v>100</v>
      </c>
      <c r="C159" s="111" t="s">
        <v>375</v>
      </c>
      <c r="D159" t="str">
        <f>INDEX('Funding Tables'!P:P,MATCH('Board Ventilation Strate-PY'!B159,'Funding Tables'!B:B,0))</f>
        <v>James Bay Lowlands Secondary School Board</v>
      </c>
    </row>
    <row r="160" spans="1:4">
      <c r="A160">
        <f t="shared" si="2"/>
        <v>3</v>
      </c>
      <c r="B160" s="110">
        <v>100</v>
      </c>
      <c r="C160" s="111" t="s">
        <v>376</v>
      </c>
      <c r="D160" t="str">
        <f>INDEX('Funding Tables'!P:P,MATCH('Board Ventilation Strate-PY'!B160,'Funding Tables'!B:B,0))</f>
        <v>James Bay Lowlands Secondary School Board</v>
      </c>
    </row>
    <row r="161" spans="1:4">
      <c r="A161">
        <f t="shared" si="2"/>
        <v>4</v>
      </c>
      <c r="B161" s="110">
        <v>100</v>
      </c>
      <c r="C161" s="111" t="s">
        <v>377</v>
      </c>
      <c r="D161" t="str">
        <f>INDEX('Funding Tables'!P:P,MATCH('Board Ventilation Strate-PY'!B161,'Funding Tables'!B:B,0))</f>
        <v>James Bay Lowlands Secondary School Board</v>
      </c>
    </row>
    <row r="162" spans="1:4" ht="30">
      <c r="A162">
        <f t="shared" si="2"/>
        <v>1</v>
      </c>
      <c r="B162" s="110">
        <v>18</v>
      </c>
      <c r="C162" s="118" t="s">
        <v>378</v>
      </c>
      <c r="D162" t="str">
        <f>INDEX('Funding Tables'!P:P,MATCH('Board Ventilation Strate-PY'!B162,'Funding Tables'!B:B,0))</f>
        <v>Upper Grand District School Board</v>
      </c>
    </row>
    <row r="163" spans="1:4" ht="30">
      <c r="A163">
        <f t="shared" si="2"/>
        <v>2</v>
      </c>
      <c r="B163" s="110">
        <v>18</v>
      </c>
      <c r="C163" s="118" t="s">
        <v>379</v>
      </c>
      <c r="D163" t="str">
        <f>INDEX('Funding Tables'!P:P,MATCH('Board Ventilation Strate-PY'!B163,'Funding Tables'!B:B,0))</f>
        <v>Upper Grand District School Board</v>
      </c>
    </row>
    <row r="164" spans="1:4" ht="30">
      <c r="A164">
        <f t="shared" si="2"/>
        <v>3</v>
      </c>
      <c r="B164" s="110">
        <v>18</v>
      </c>
      <c r="C164" s="118" t="s">
        <v>380</v>
      </c>
      <c r="D164" t="str">
        <f>INDEX('Funding Tables'!P:P,MATCH('Board Ventilation Strate-PY'!B164,'Funding Tables'!B:B,0))</f>
        <v>Upper Grand District School Board</v>
      </c>
    </row>
    <row r="165" spans="1:4" ht="30">
      <c r="A165">
        <f t="shared" si="2"/>
        <v>4</v>
      </c>
      <c r="B165" s="110">
        <v>18</v>
      </c>
      <c r="C165" s="118" t="s">
        <v>381</v>
      </c>
      <c r="D165" t="str">
        <f>INDEX('Funding Tables'!P:P,MATCH('Board Ventilation Strate-PY'!B165,'Funding Tables'!B:B,0))</f>
        <v>Upper Grand District School Board</v>
      </c>
    </row>
    <row r="166" spans="1:4">
      <c r="A166">
        <f t="shared" si="2"/>
        <v>1</v>
      </c>
      <c r="B166" s="110">
        <v>22</v>
      </c>
      <c r="C166" s="111" t="s">
        <v>382</v>
      </c>
      <c r="D166" t="str">
        <f>INDEX('Funding Tables'!P:P,MATCH('Board Ventilation Strate-PY'!B166,'Funding Tables'!B:B,0))</f>
        <v>District School Board of Niagara</v>
      </c>
    </row>
    <row r="167" spans="1:4">
      <c r="A167">
        <f t="shared" si="2"/>
        <v>2</v>
      </c>
      <c r="B167" s="110">
        <v>22</v>
      </c>
      <c r="C167" s="111" t="s">
        <v>383</v>
      </c>
      <c r="D167" t="str">
        <f>INDEX('Funding Tables'!P:P,MATCH('Board Ventilation Strate-PY'!B167,'Funding Tables'!B:B,0))</f>
        <v>District School Board of Niagara</v>
      </c>
    </row>
    <row r="168" spans="1:4">
      <c r="A168">
        <f t="shared" si="2"/>
        <v>3</v>
      </c>
      <c r="B168" s="110">
        <v>22</v>
      </c>
      <c r="C168" s="111" t="s">
        <v>384</v>
      </c>
      <c r="D168" t="str">
        <f>INDEX('Funding Tables'!P:P,MATCH('Board Ventilation Strate-PY'!B168,'Funding Tables'!B:B,0))</f>
        <v>District School Board of Niagara</v>
      </c>
    </row>
    <row r="169" spans="1:4">
      <c r="A169">
        <f t="shared" si="2"/>
        <v>4</v>
      </c>
      <c r="B169" s="110">
        <v>22</v>
      </c>
      <c r="C169" s="111" t="s">
        <v>385</v>
      </c>
      <c r="D169" t="str">
        <f>INDEX('Funding Tables'!P:P,MATCH('Board Ventilation Strate-PY'!B169,'Funding Tables'!B:B,0))</f>
        <v>District School Board of Niagara</v>
      </c>
    </row>
    <row r="170" spans="1:4" ht="30">
      <c r="A170">
        <f t="shared" si="2"/>
        <v>1</v>
      </c>
      <c r="B170" s="110">
        <v>46</v>
      </c>
      <c r="C170" s="119" t="s">
        <v>386</v>
      </c>
      <c r="D170" t="str">
        <f>INDEX('Funding Tables'!P:P,MATCH('Board Ventilation Strate-PY'!B170,'Funding Tables'!B:B,0))</f>
        <v>Halton Catholic District School Board</v>
      </c>
    </row>
    <row r="171" spans="1:4" ht="30">
      <c r="A171">
        <f t="shared" si="2"/>
        <v>2</v>
      </c>
      <c r="B171" s="110">
        <v>46</v>
      </c>
      <c r="C171" s="119" t="s">
        <v>387</v>
      </c>
      <c r="D171" t="str">
        <f>INDEX('Funding Tables'!P:P,MATCH('Board Ventilation Strate-PY'!B171,'Funding Tables'!B:B,0))</f>
        <v>Halton Catholic District School Board</v>
      </c>
    </row>
    <row r="172" spans="1:4">
      <c r="A172">
        <f t="shared" si="2"/>
        <v>3</v>
      </c>
      <c r="B172" s="110">
        <v>46</v>
      </c>
      <c r="C172" s="119" t="s">
        <v>388</v>
      </c>
      <c r="D172" t="str">
        <f>INDEX('Funding Tables'!P:P,MATCH('Board Ventilation Strate-PY'!B172,'Funding Tables'!B:B,0))</f>
        <v>Halton Catholic District School Board</v>
      </c>
    </row>
    <row r="173" spans="1:4">
      <c r="A173">
        <f t="shared" si="2"/>
        <v>4</v>
      </c>
      <c r="B173" s="110">
        <v>46</v>
      </c>
      <c r="C173" s="119" t="s">
        <v>389</v>
      </c>
      <c r="D173" t="str">
        <f>INDEX('Funding Tables'!P:P,MATCH('Board Ventilation Strate-PY'!B173,'Funding Tables'!B:B,0))</f>
        <v>Halton Catholic District School Board</v>
      </c>
    </row>
    <row r="174" spans="1:4">
      <c r="A174">
        <f t="shared" si="2"/>
        <v>1</v>
      </c>
      <c r="B174" s="110">
        <v>32</v>
      </c>
      <c r="C174" s="111" t="s">
        <v>390</v>
      </c>
      <c r="D174" t="str">
        <f>INDEX('Funding Tables'!P:P,MATCH('Board Ventilation Strate-PY'!B174,'Funding Tables'!B:B,0))</f>
        <v>Sudbury Catholic District School Board</v>
      </c>
    </row>
    <row r="175" spans="1:4" ht="30">
      <c r="A175">
        <f t="shared" si="2"/>
        <v>2</v>
      </c>
      <c r="B175" s="110">
        <v>32</v>
      </c>
      <c r="C175" s="111" t="s">
        <v>391</v>
      </c>
      <c r="D175" t="str">
        <f>INDEX('Funding Tables'!P:P,MATCH('Board Ventilation Strate-PY'!B175,'Funding Tables'!B:B,0))</f>
        <v>Sudbury Catholic District School Board</v>
      </c>
    </row>
    <row r="176" spans="1:4">
      <c r="A176">
        <f t="shared" si="2"/>
        <v>3</v>
      </c>
      <c r="B176" s="110">
        <v>32</v>
      </c>
      <c r="C176" s="111" t="s">
        <v>392</v>
      </c>
      <c r="D176" t="str">
        <f>INDEX('Funding Tables'!P:P,MATCH('Board Ventilation Strate-PY'!B176,'Funding Tables'!B:B,0))</f>
        <v>Sudbury Catholic District School Board</v>
      </c>
    </row>
    <row r="177" spans="1:4">
      <c r="A177">
        <f t="shared" si="2"/>
        <v>4</v>
      </c>
      <c r="B177" s="110">
        <v>32</v>
      </c>
      <c r="C177" s="111" t="s">
        <v>393</v>
      </c>
      <c r="D177" t="str">
        <f>INDEX('Funding Tables'!P:P,MATCH('Board Ventilation Strate-PY'!B177,'Funding Tables'!B:B,0))</f>
        <v>Sudbury Catholic District School Board</v>
      </c>
    </row>
    <row r="178" spans="1:4">
      <c r="A178">
        <f t="shared" si="2"/>
        <v>1</v>
      </c>
      <c r="B178" s="110">
        <v>35</v>
      </c>
      <c r="C178" s="111" t="s">
        <v>394</v>
      </c>
      <c r="D178" t="str">
        <f>INDEX('Funding Tables'!P:P,MATCH('Board Ventilation Strate-PY'!B178,'Funding Tables'!B:B,0))</f>
        <v>Bruce-Grey Catholic District School Board</v>
      </c>
    </row>
    <row r="179" spans="1:4">
      <c r="A179">
        <f t="shared" si="2"/>
        <v>2</v>
      </c>
      <c r="B179" s="110">
        <v>35</v>
      </c>
      <c r="C179" s="111" t="s">
        <v>395</v>
      </c>
      <c r="D179" t="str">
        <f>INDEX('Funding Tables'!P:P,MATCH('Board Ventilation Strate-PY'!B179,'Funding Tables'!B:B,0))</f>
        <v>Bruce-Grey Catholic District School Board</v>
      </c>
    </row>
    <row r="180" spans="1:4">
      <c r="A180">
        <f t="shared" si="2"/>
        <v>3</v>
      </c>
      <c r="B180" s="110">
        <v>35</v>
      </c>
      <c r="C180" s="111" t="s">
        <v>396</v>
      </c>
      <c r="D180" t="str">
        <f>INDEX('Funding Tables'!P:P,MATCH('Board Ventilation Strate-PY'!B180,'Funding Tables'!B:B,0))</f>
        <v>Bruce-Grey Catholic District School Board</v>
      </c>
    </row>
    <row r="181" spans="1:4">
      <c r="A181">
        <f t="shared" si="2"/>
        <v>4</v>
      </c>
      <c r="B181" s="110">
        <v>35</v>
      </c>
      <c r="C181" s="111" t="s">
        <v>397</v>
      </c>
      <c r="D181" t="str">
        <f>INDEX('Funding Tables'!P:P,MATCH('Board Ventilation Strate-PY'!B181,'Funding Tables'!B:B,0))</f>
        <v>Bruce-Grey Catholic District School Board</v>
      </c>
    </row>
    <row r="182" spans="1:4">
      <c r="A182">
        <f t="shared" si="2"/>
        <v>1</v>
      </c>
      <c r="B182" s="110">
        <v>57</v>
      </c>
      <c r="C182" s="111" t="s">
        <v>398</v>
      </c>
      <c r="D182" t="str">
        <f>INDEX('Funding Tables'!P:P,MATCH('Board Ventilation Strate-PY'!B182,'Funding Tables'!B:B,0))</f>
        <v>Conseil scolaire public du Grand Nord de l’Ontario</v>
      </c>
    </row>
    <row r="183" spans="1:4" ht="30">
      <c r="A183">
        <f t="shared" si="2"/>
        <v>2</v>
      </c>
      <c r="B183" s="110">
        <v>57</v>
      </c>
      <c r="C183" s="111" t="s">
        <v>399</v>
      </c>
      <c r="D183" t="str">
        <f>INDEX('Funding Tables'!P:P,MATCH('Board Ventilation Strate-PY'!B183,'Funding Tables'!B:B,0))</f>
        <v>Conseil scolaire public du Grand Nord de l’Ontario</v>
      </c>
    </row>
    <row r="184" spans="1:4">
      <c r="A184">
        <f t="shared" si="2"/>
        <v>3</v>
      </c>
      <c r="B184" s="110">
        <v>57</v>
      </c>
      <c r="C184" s="111" t="s">
        <v>400</v>
      </c>
      <c r="D184" t="str">
        <f>INDEX('Funding Tables'!P:P,MATCH('Board Ventilation Strate-PY'!B184,'Funding Tables'!B:B,0))</f>
        <v>Conseil scolaire public du Grand Nord de l’Ontario</v>
      </c>
    </row>
    <row r="185" spans="1:4">
      <c r="A185">
        <f t="shared" si="2"/>
        <v>4</v>
      </c>
      <c r="B185" s="110">
        <v>57</v>
      </c>
      <c r="C185" s="111" t="s">
        <v>401</v>
      </c>
      <c r="D185" t="str">
        <f>INDEX('Funding Tables'!P:P,MATCH('Board Ventilation Strate-PY'!B185,'Funding Tables'!B:B,0))</f>
        <v>Conseil scolaire public du Grand Nord de l’Ontario</v>
      </c>
    </row>
    <row r="186" spans="1:4" ht="15.75">
      <c r="A186">
        <f t="shared" si="2"/>
        <v>1</v>
      </c>
      <c r="B186" s="110">
        <v>37</v>
      </c>
      <c r="C186" s="115" t="s">
        <v>402</v>
      </c>
      <c r="D186" t="str">
        <f>INDEX('Funding Tables'!P:P,MATCH('Board Ventilation Strate-PY'!B186,'Funding Tables'!B:B,0))</f>
        <v>Windsor-Essex Catholic District School Board</v>
      </c>
    </row>
    <row r="187" spans="1:4" ht="15.75">
      <c r="A187">
        <f t="shared" si="2"/>
        <v>2</v>
      </c>
      <c r="B187" s="110">
        <v>37</v>
      </c>
      <c r="C187" s="115" t="s">
        <v>403</v>
      </c>
      <c r="D187" t="str">
        <f>INDEX('Funding Tables'!P:P,MATCH('Board Ventilation Strate-PY'!B187,'Funding Tables'!B:B,0))</f>
        <v>Windsor-Essex Catholic District School Board</v>
      </c>
    </row>
    <row r="188" spans="1:4" ht="31.5">
      <c r="A188">
        <f t="shared" si="2"/>
        <v>3</v>
      </c>
      <c r="B188" s="110">
        <v>37</v>
      </c>
      <c r="C188" s="115" t="s">
        <v>404</v>
      </c>
      <c r="D188" t="str">
        <f>INDEX('Funding Tables'!P:P,MATCH('Board Ventilation Strate-PY'!B188,'Funding Tables'!B:B,0))</f>
        <v>Windsor-Essex Catholic District School Board</v>
      </c>
    </row>
    <row r="189" spans="1:4" ht="31.5">
      <c r="A189">
        <f t="shared" si="2"/>
        <v>4</v>
      </c>
      <c r="B189" s="110">
        <v>37</v>
      </c>
      <c r="C189" s="115" t="s">
        <v>405</v>
      </c>
      <c r="D189" t="str">
        <f>INDEX('Funding Tables'!P:P,MATCH('Board Ventilation Strate-PY'!B189,'Funding Tables'!B:B,0))</f>
        <v>Windsor-Essex Catholic District School Board</v>
      </c>
    </row>
    <row r="190" spans="1:4" ht="47.25">
      <c r="A190">
        <f t="shared" si="2"/>
        <v>5</v>
      </c>
      <c r="B190" s="110">
        <v>37</v>
      </c>
      <c r="C190" s="115" t="s">
        <v>406</v>
      </c>
      <c r="D190" t="str">
        <f>INDEX('Funding Tables'!P:P,MATCH('Board Ventilation Strate-PY'!B190,'Funding Tables'!B:B,0))</f>
        <v>Windsor-Essex Catholic District School Board</v>
      </c>
    </row>
    <row r="191" spans="1:4" ht="31.5">
      <c r="A191">
        <f t="shared" si="2"/>
        <v>6</v>
      </c>
      <c r="B191" s="110">
        <v>37</v>
      </c>
      <c r="C191" s="115" t="s">
        <v>407</v>
      </c>
      <c r="D191" t="str">
        <f>INDEX('Funding Tables'!P:P,MATCH('Board Ventilation Strate-PY'!B191,'Funding Tables'!B:B,0))</f>
        <v>Windsor-Essex Catholic District School Board</v>
      </c>
    </row>
    <row r="192" spans="1:4" ht="30">
      <c r="A192">
        <f t="shared" si="2"/>
        <v>1</v>
      </c>
      <c r="B192" s="110" t="s">
        <v>24</v>
      </c>
      <c r="C192" s="111" t="s">
        <v>408</v>
      </c>
      <c r="D192" t="str">
        <f>INDEX('Funding Tables'!P:P,MATCH('Board Ventilation Strate-PY'!B192,'Funding Tables'!B:B,0))</f>
        <v>Nipissing-Parry Sound Catholic District School Board</v>
      </c>
    </row>
    <row r="193" spans="1:4">
      <c r="A193">
        <f t="shared" si="2"/>
        <v>2</v>
      </c>
      <c r="B193" s="110" t="s">
        <v>24</v>
      </c>
      <c r="C193" s="111" t="s">
        <v>409</v>
      </c>
      <c r="D193" t="str">
        <f>INDEX('Funding Tables'!P:P,MATCH('Board Ventilation Strate-PY'!B193,'Funding Tables'!B:B,0))</f>
        <v>Nipissing-Parry Sound Catholic District School Board</v>
      </c>
    </row>
    <row r="194" spans="1:4">
      <c r="A194">
        <f t="shared" si="2"/>
        <v>3</v>
      </c>
      <c r="B194" s="110" t="s">
        <v>24</v>
      </c>
      <c r="C194" s="111" t="s">
        <v>410</v>
      </c>
      <c r="D194" t="str">
        <f>INDEX('Funding Tables'!P:P,MATCH('Board Ventilation Strate-PY'!B194,'Funding Tables'!B:B,0))</f>
        <v>Nipissing-Parry Sound Catholic District School Board</v>
      </c>
    </row>
    <row r="195" spans="1:4">
      <c r="A195">
        <f t="shared" si="2"/>
        <v>4</v>
      </c>
      <c r="B195" s="110" t="s">
        <v>24</v>
      </c>
      <c r="C195" s="111" t="s">
        <v>411</v>
      </c>
      <c r="D195" t="str">
        <f>INDEX('Funding Tables'!P:P,MATCH('Board Ventilation Strate-PY'!B195,'Funding Tables'!B:B,0))</f>
        <v>Nipissing-Parry Sound Catholic District School Board</v>
      </c>
    </row>
    <row r="196" spans="1:4" ht="30">
      <c r="A196">
        <f t="shared" ref="A196:A259" si="3">IF(B196=B195,A195+1,1)</f>
        <v>1</v>
      </c>
      <c r="B196" s="110">
        <v>58</v>
      </c>
      <c r="C196" s="111" t="s">
        <v>412</v>
      </c>
      <c r="D196" t="str">
        <f>INDEX('Funding Tables'!P:P,MATCH('Board Ventilation Strate-PY'!B196,'Funding Tables'!B:B,0))</f>
        <v>Conseil scolaire Viamonde</v>
      </c>
    </row>
    <row r="197" spans="1:4" ht="30">
      <c r="A197">
        <f t="shared" si="3"/>
        <v>2</v>
      </c>
      <c r="B197" s="110">
        <v>58</v>
      </c>
      <c r="C197" s="111" t="s">
        <v>413</v>
      </c>
      <c r="D197" t="str">
        <f>INDEX('Funding Tables'!P:P,MATCH('Board Ventilation Strate-PY'!B197,'Funding Tables'!B:B,0))</f>
        <v>Conseil scolaire Viamonde</v>
      </c>
    </row>
    <row r="198" spans="1:4" ht="30">
      <c r="A198">
        <f t="shared" si="3"/>
        <v>3</v>
      </c>
      <c r="B198" s="110">
        <v>58</v>
      </c>
      <c r="C198" s="111" t="s">
        <v>414</v>
      </c>
      <c r="D198" t="str">
        <f>INDEX('Funding Tables'!P:P,MATCH('Board Ventilation Strate-PY'!B198,'Funding Tables'!B:B,0))</f>
        <v>Conseil scolaire Viamonde</v>
      </c>
    </row>
    <row r="199" spans="1:4" ht="30">
      <c r="A199">
        <f t="shared" si="3"/>
        <v>4</v>
      </c>
      <c r="B199" s="110">
        <v>58</v>
      </c>
      <c r="C199" s="111" t="s">
        <v>415</v>
      </c>
      <c r="D199" t="str">
        <f>INDEX('Funding Tables'!P:P,MATCH('Board Ventilation Strate-PY'!B199,'Funding Tables'!B:B,0))</f>
        <v>Conseil scolaire Viamonde</v>
      </c>
    </row>
    <row r="200" spans="1:4" ht="30">
      <c r="A200">
        <f t="shared" si="3"/>
        <v>1</v>
      </c>
      <c r="B200" s="110">
        <v>11</v>
      </c>
      <c r="C200" s="112" t="s">
        <v>416</v>
      </c>
      <c r="D200" t="str">
        <f>INDEX('Funding Tables'!P:P,MATCH('Board Ventilation Strate-PY'!B200,'Funding Tables'!B:B,0))</f>
        <v>Thames Valley District School Board</v>
      </c>
    </row>
    <row r="201" spans="1:4" ht="30">
      <c r="A201">
        <f t="shared" si="3"/>
        <v>2</v>
      </c>
      <c r="B201" s="110">
        <v>11</v>
      </c>
      <c r="C201" s="112" t="s">
        <v>417</v>
      </c>
      <c r="D201" t="str">
        <f>INDEX('Funding Tables'!P:P,MATCH('Board Ventilation Strate-PY'!B201,'Funding Tables'!B:B,0))</f>
        <v>Thames Valley District School Board</v>
      </c>
    </row>
    <row r="202" spans="1:4" ht="45">
      <c r="A202">
        <f t="shared" si="3"/>
        <v>3</v>
      </c>
      <c r="B202" s="110">
        <v>11</v>
      </c>
      <c r="C202" s="112" t="s">
        <v>418</v>
      </c>
      <c r="D202" t="str">
        <f>INDEX('Funding Tables'!P:P,MATCH('Board Ventilation Strate-PY'!B202,'Funding Tables'!B:B,0))</f>
        <v>Thames Valley District School Board</v>
      </c>
    </row>
    <row r="203" spans="1:4">
      <c r="A203">
        <f t="shared" si="3"/>
        <v>4</v>
      </c>
      <c r="B203" s="110">
        <v>11</v>
      </c>
      <c r="C203" s="112" t="s">
        <v>419</v>
      </c>
      <c r="D203" t="str">
        <f>INDEX('Funding Tables'!P:P,MATCH('Board Ventilation Strate-PY'!B203,'Funding Tables'!B:B,0))</f>
        <v>Thames Valley District School Board</v>
      </c>
    </row>
    <row r="204" spans="1:4">
      <c r="A204">
        <f t="shared" si="3"/>
        <v>1</v>
      </c>
      <c r="B204" s="110">
        <v>51</v>
      </c>
      <c r="C204" s="111" t="s">
        <v>420</v>
      </c>
      <c r="D204" t="str">
        <f>INDEX('Funding Tables'!P:P,MATCH('Board Ventilation Strate-PY'!B204,'Funding Tables'!B:B,0))</f>
        <v>Brant Haldimand Norfolk Catholic District School Board</v>
      </c>
    </row>
    <row r="205" spans="1:4">
      <c r="A205">
        <f t="shared" si="3"/>
        <v>2</v>
      </c>
      <c r="B205" s="110">
        <v>51</v>
      </c>
      <c r="C205" s="111" t="s">
        <v>421</v>
      </c>
      <c r="D205" t="str">
        <f>INDEX('Funding Tables'!P:P,MATCH('Board Ventilation Strate-PY'!B205,'Funding Tables'!B:B,0))</f>
        <v>Brant Haldimand Norfolk Catholic District School Board</v>
      </c>
    </row>
    <row r="206" spans="1:4">
      <c r="A206">
        <f t="shared" si="3"/>
        <v>3</v>
      </c>
      <c r="B206" s="110">
        <v>51</v>
      </c>
      <c r="C206" s="111" t="s">
        <v>422</v>
      </c>
      <c r="D206" t="str">
        <f>INDEX('Funding Tables'!P:P,MATCH('Board Ventilation Strate-PY'!B206,'Funding Tables'!B:B,0))</f>
        <v>Brant Haldimand Norfolk Catholic District School Board</v>
      </c>
    </row>
    <row r="207" spans="1:4">
      <c r="A207">
        <f t="shared" si="3"/>
        <v>4</v>
      </c>
      <c r="B207" s="110">
        <v>51</v>
      </c>
      <c r="C207" s="111" t="s">
        <v>423</v>
      </c>
      <c r="D207" t="str">
        <f>INDEX('Funding Tables'!P:P,MATCH('Board Ventilation Strate-PY'!B207,'Funding Tables'!B:B,0))</f>
        <v>Brant Haldimand Norfolk Catholic District School Board</v>
      </c>
    </row>
    <row r="208" spans="1:4">
      <c r="A208">
        <f t="shared" si="3"/>
        <v>1</v>
      </c>
      <c r="B208" s="110">
        <v>52</v>
      </c>
      <c r="C208" s="111" t="s">
        <v>424</v>
      </c>
      <c r="D208" t="str">
        <f>INDEX('Funding Tables'!P:P,MATCH('Board Ventilation Strate-PY'!B208,'Funding Tables'!B:B,0))</f>
        <v>Eastern Ontario Catholic District School Board</v>
      </c>
    </row>
    <row r="209" spans="1:4">
      <c r="A209">
        <f t="shared" si="3"/>
        <v>2</v>
      </c>
      <c r="B209" s="110">
        <v>52</v>
      </c>
      <c r="C209" s="111" t="s">
        <v>425</v>
      </c>
      <c r="D209" t="str">
        <f>INDEX('Funding Tables'!P:P,MATCH('Board Ventilation Strate-PY'!B209,'Funding Tables'!B:B,0))</f>
        <v>Eastern Ontario Catholic District School Board</v>
      </c>
    </row>
    <row r="210" spans="1:4">
      <c r="A210">
        <f t="shared" si="3"/>
        <v>3</v>
      </c>
      <c r="B210" s="110">
        <v>52</v>
      </c>
      <c r="C210" s="111" t="s">
        <v>426</v>
      </c>
      <c r="D210" t="str">
        <f>INDEX('Funding Tables'!P:P,MATCH('Board Ventilation Strate-PY'!B210,'Funding Tables'!B:B,0))</f>
        <v>Eastern Ontario Catholic District School Board</v>
      </c>
    </row>
    <row r="211" spans="1:4">
      <c r="A211">
        <f t="shared" si="3"/>
        <v>4</v>
      </c>
      <c r="B211" s="110">
        <v>52</v>
      </c>
      <c r="C211" s="111" t="s">
        <v>427</v>
      </c>
      <c r="D211" t="str">
        <f>INDEX('Funding Tables'!P:P,MATCH('Board Ventilation Strate-PY'!B211,'Funding Tables'!B:B,0))</f>
        <v>Eastern Ontario Catholic District School Board</v>
      </c>
    </row>
    <row r="212" spans="1:4">
      <c r="A212">
        <f t="shared" si="3"/>
        <v>1</v>
      </c>
      <c r="B212" s="110">
        <v>47</v>
      </c>
      <c r="C212" s="111" t="s">
        <v>428</v>
      </c>
      <c r="D212" t="str">
        <f>INDEX('Funding Tables'!P:P,MATCH('Board Ventilation Strate-PY'!B212,'Funding Tables'!B:B,0))</f>
        <v>Hamilton-Wentworth Catholic District School Board</v>
      </c>
    </row>
    <row r="213" spans="1:4" ht="30">
      <c r="A213">
        <f t="shared" si="3"/>
        <v>2</v>
      </c>
      <c r="B213" s="110">
        <v>47</v>
      </c>
      <c r="C213" s="111" t="s">
        <v>429</v>
      </c>
      <c r="D213" t="str">
        <f>INDEX('Funding Tables'!P:P,MATCH('Board Ventilation Strate-PY'!B213,'Funding Tables'!B:B,0))</f>
        <v>Hamilton-Wentworth Catholic District School Board</v>
      </c>
    </row>
    <row r="214" spans="1:4">
      <c r="A214">
        <f t="shared" si="3"/>
        <v>3</v>
      </c>
      <c r="B214" s="110">
        <v>47</v>
      </c>
      <c r="C214" s="111" t="s">
        <v>430</v>
      </c>
      <c r="D214" t="str">
        <f>INDEX('Funding Tables'!P:P,MATCH('Board Ventilation Strate-PY'!B214,'Funding Tables'!B:B,0))</f>
        <v>Hamilton-Wentworth Catholic District School Board</v>
      </c>
    </row>
    <row r="215" spans="1:4" ht="30">
      <c r="A215">
        <f t="shared" si="3"/>
        <v>4</v>
      </c>
      <c r="B215" s="110">
        <v>47</v>
      </c>
      <c r="C215" s="111" t="s">
        <v>431</v>
      </c>
      <c r="D215" t="str">
        <f>INDEX('Funding Tables'!P:P,MATCH('Board Ventilation Strate-PY'!B215,'Funding Tables'!B:B,0))</f>
        <v>Hamilton-Wentworth Catholic District School Board</v>
      </c>
    </row>
    <row r="216" spans="1:4">
      <c r="A216">
        <f t="shared" si="3"/>
        <v>1</v>
      </c>
      <c r="B216" s="110">
        <v>54</v>
      </c>
      <c r="C216" s="111" t="s">
        <v>432</v>
      </c>
      <c r="D216" t="str">
        <f>INDEX('Funding Tables'!P:P,MATCH('Board Ventilation Strate-PY'!B216,'Funding Tables'!B:B,0))</f>
        <v>Renfrew County Catholic District School Board</v>
      </c>
    </row>
    <row r="217" spans="1:4" ht="30">
      <c r="A217">
        <f t="shared" si="3"/>
        <v>2</v>
      </c>
      <c r="B217" s="110">
        <v>54</v>
      </c>
      <c r="C217" s="111" t="s">
        <v>433</v>
      </c>
      <c r="D217" t="str">
        <f>INDEX('Funding Tables'!P:P,MATCH('Board Ventilation Strate-PY'!B217,'Funding Tables'!B:B,0))</f>
        <v>Renfrew County Catholic District School Board</v>
      </c>
    </row>
    <row r="218" spans="1:4">
      <c r="A218">
        <f t="shared" si="3"/>
        <v>3</v>
      </c>
      <c r="B218" s="110">
        <v>54</v>
      </c>
      <c r="C218" s="111" t="s">
        <v>434</v>
      </c>
      <c r="D218" t="str">
        <f>INDEX('Funding Tables'!P:P,MATCH('Board Ventilation Strate-PY'!B218,'Funding Tables'!B:B,0))</f>
        <v>Renfrew County Catholic District School Board</v>
      </c>
    </row>
    <row r="219" spans="1:4">
      <c r="A219">
        <f t="shared" si="3"/>
        <v>4</v>
      </c>
      <c r="B219" s="110">
        <v>54</v>
      </c>
      <c r="C219" s="111" t="s">
        <v>435</v>
      </c>
      <c r="D219" t="str">
        <f>INDEX('Funding Tables'!P:P,MATCH('Board Ventilation Strate-PY'!B219,'Funding Tables'!B:B,0))</f>
        <v>Renfrew County Catholic District School Board</v>
      </c>
    </row>
    <row r="220" spans="1:4" ht="45">
      <c r="A220">
        <f t="shared" si="3"/>
        <v>1</v>
      </c>
      <c r="B220" s="110">
        <v>8</v>
      </c>
      <c r="C220" s="111" t="s">
        <v>436</v>
      </c>
      <c r="D220" t="str">
        <f>INDEX('Funding Tables'!P:P,MATCH('Board Ventilation Strate-PY'!B220,'Funding Tables'!B:B,0))</f>
        <v>Avon Maitland District School Board</v>
      </c>
    </row>
    <row r="221" spans="1:4" ht="45">
      <c r="A221">
        <f t="shared" si="3"/>
        <v>2</v>
      </c>
      <c r="B221" s="110">
        <v>8</v>
      </c>
      <c r="C221" s="111" t="s">
        <v>437</v>
      </c>
      <c r="D221" t="str">
        <f>INDEX('Funding Tables'!P:P,MATCH('Board Ventilation Strate-PY'!B221,'Funding Tables'!B:B,0))</f>
        <v>Avon Maitland District School Board</v>
      </c>
    </row>
    <row r="222" spans="1:4" ht="30">
      <c r="A222">
        <f t="shared" si="3"/>
        <v>3</v>
      </c>
      <c r="B222" s="110">
        <v>8</v>
      </c>
      <c r="C222" s="111" t="s">
        <v>438</v>
      </c>
      <c r="D222" t="str">
        <f>INDEX('Funding Tables'!P:P,MATCH('Board Ventilation Strate-PY'!B222,'Funding Tables'!B:B,0))</f>
        <v>Avon Maitland District School Board</v>
      </c>
    </row>
    <row r="223" spans="1:4" ht="30">
      <c r="A223">
        <f t="shared" si="3"/>
        <v>4</v>
      </c>
      <c r="B223" s="110">
        <v>8</v>
      </c>
      <c r="C223" s="111" t="s">
        <v>439</v>
      </c>
      <c r="D223" t="str">
        <f>INDEX('Funding Tables'!P:P,MATCH('Board Ventilation Strate-PY'!B223,'Funding Tables'!B:B,0))</f>
        <v>Avon Maitland District School Board</v>
      </c>
    </row>
    <row r="224" spans="1:4" ht="30">
      <c r="A224">
        <f t="shared" si="3"/>
        <v>1</v>
      </c>
      <c r="B224" s="110">
        <v>43</v>
      </c>
      <c r="C224" s="111" t="s">
        <v>440</v>
      </c>
      <c r="D224" t="str">
        <f>INDEX('Funding Tables'!P:P,MATCH('Board Ventilation Strate-PY'!B224,'Funding Tables'!B:B,0))</f>
        <v>Dufferin Peel Catholic District School Board</v>
      </c>
    </row>
    <row r="225" spans="1:4" ht="30">
      <c r="A225">
        <f t="shared" si="3"/>
        <v>2</v>
      </c>
      <c r="B225" s="110">
        <v>43</v>
      </c>
      <c r="C225" s="111" t="s">
        <v>441</v>
      </c>
      <c r="D225" t="str">
        <f>INDEX('Funding Tables'!P:P,MATCH('Board Ventilation Strate-PY'!B225,'Funding Tables'!B:B,0))</f>
        <v>Dufferin Peel Catholic District School Board</v>
      </c>
    </row>
    <row r="226" spans="1:4" ht="30">
      <c r="A226">
        <f t="shared" si="3"/>
        <v>3</v>
      </c>
      <c r="B226" s="110">
        <v>43</v>
      </c>
      <c r="C226" s="111" t="s">
        <v>442</v>
      </c>
      <c r="D226" t="str">
        <f>INDEX('Funding Tables'!P:P,MATCH('Board Ventilation Strate-PY'!B226,'Funding Tables'!B:B,0))</f>
        <v>Dufferin Peel Catholic District School Board</v>
      </c>
    </row>
    <row r="227" spans="1:4" ht="30">
      <c r="A227">
        <f t="shared" si="3"/>
        <v>4</v>
      </c>
      <c r="B227" s="110">
        <v>43</v>
      </c>
      <c r="C227" s="111" t="s">
        <v>443</v>
      </c>
      <c r="D227" t="str">
        <f>INDEX('Funding Tables'!P:P,MATCH('Board Ventilation Strate-PY'!B227,'Funding Tables'!B:B,0))</f>
        <v>Dufferin Peel Catholic District School Board</v>
      </c>
    </row>
    <row r="228" spans="1:4">
      <c r="A228">
        <f t="shared" si="3"/>
        <v>1</v>
      </c>
      <c r="B228" s="110">
        <v>48</v>
      </c>
      <c r="C228" s="111" t="s">
        <v>444</v>
      </c>
      <c r="D228" t="str">
        <f>INDEX('Funding Tables'!P:P,MATCH('Board Ventilation Strate-PY'!B228,'Funding Tables'!B:B,0))</f>
        <v>Wellington Catholic District School Board</v>
      </c>
    </row>
    <row r="229" spans="1:4">
      <c r="A229">
        <f t="shared" si="3"/>
        <v>2</v>
      </c>
      <c r="B229" s="110">
        <v>48</v>
      </c>
      <c r="C229" s="111" t="s">
        <v>445</v>
      </c>
      <c r="D229" t="str">
        <f>INDEX('Funding Tables'!P:P,MATCH('Board Ventilation Strate-PY'!B229,'Funding Tables'!B:B,0))</f>
        <v>Wellington Catholic District School Board</v>
      </c>
    </row>
    <row r="230" spans="1:4">
      <c r="A230">
        <f t="shared" si="3"/>
        <v>3</v>
      </c>
      <c r="B230" s="110">
        <v>48</v>
      </c>
      <c r="C230" s="111" t="s">
        <v>446</v>
      </c>
      <c r="D230" t="str">
        <f>INDEX('Funding Tables'!P:P,MATCH('Board Ventilation Strate-PY'!B230,'Funding Tables'!B:B,0))</f>
        <v>Wellington Catholic District School Board</v>
      </c>
    </row>
    <row r="231" spans="1:4">
      <c r="A231">
        <f t="shared" si="3"/>
        <v>4</v>
      </c>
      <c r="B231" s="110">
        <v>48</v>
      </c>
      <c r="C231" s="111" t="s">
        <v>447</v>
      </c>
      <c r="D231" t="str">
        <f>INDEX('Funding Tables'!P:P,MATCH('Board Ventilation Strate-PY'!B231,'Funding Tables'!B:B,0))</f>
        <v>Wellington Catholic District School Board</v>
      </c>
    </row>
    <row r="232" spans="1:4">
      <c r="A232">
        <f t="shared" si="3"/>
        <v>1</v>
      </c>
      <c r="B232" s="110">
        <v>2</v>
      </c>
      <c r="C232" s="111" t="s">
        <v>448</v>
      </c>
      <c r="D232" t="str">
        <f>INDEX('Funding Tables'!P:P,MATCH('Board Ventilation Strate-PY'!B232,'Funding Tables'!B:B,0))</f>
        <v>Algoma District School Board</v>
      </c>
    </row>
    <row r="233" spans="1:4">
      <c r="A233">
        <f t="shared" si="3"/>
        <v>2</v>
      </c>
      <c r="B233" s="110">
        <v>2</v>
      </c>
      <c r="C233" s="111" t="s">
        <v>449</v>
      </c>
      <c r="D233" t="str">
        <f>INDEX('Funding Tables'!P:P,MATCH('Board Ventilation Strate-PY'!B233,'Funding Tables'!B:B,0))</f>
        <v>Algoma District School Board</v>
      </c>
    </row>
    <row r="234" spans="1:4">
      <c r="A234">
        <f t="shared" si="3"/>
        <v>3</v>
      </c>
      <c r="B234" s="110">
        <v>2</v>
      </c>
      <c r="C234" s="111" t="s">
        <v>450</v>
      </c>
      <c r="D234" t="str">
        <f>INDEX('Funding Tables'!P:P,MATCH('Board Ventilation Strate-PY'!B234,'Funding Tables'!B:B,0))</f>
        <v>Algoma District School Board</v>
      </c>
    </row>
    <row r="235" spans="1:4">
      <c r="A235">
        <f t="shared" si="3"/>
        <v>4</v>
      </c>
      <c r="B235" s="110">
        <v>2</v>
      </c>
      <c r="C235" s="111" t="s">
        <v>451</v>
      </c>
      <c r="D235" t="str">
        <f>INDEX('Funding Tables'!P:P,MATCH('Board Ventilation Strate-PY'!B235,'Funding Tables'!B:B,0))</f>
        <v>Algoma District School Board</v>
      </c>
    </row>
    <row r="236" spans="1:4">
      <c r="A236">
        <f t="shared" si="3"/>
        <v>1</v>
      </c>
      <c r="B236" s="110">
        <v>15</v>
      </c>
      <c r="C236" s="111" t="s">
        <v>452</v>
      </c>
      <c r="D236" t="str">
        <f>INDEX('Funding Tables'!P:P,MATCH('Board Ventilation Strate-PY'!B236,'Funding Tables'!B:B,0))</f>
        <v>Trillium Lakelands District School Board</v>
      </c>
    </row>
    <row r="237" spans="1:4">
      <c r="A237">
        <f t="shared" si="3"/>
        <v>2</v>
      </c>
      <c r="B237" s="110">
        <v>15</v>
      </c>
      <c r="C237" s="111" t="s">
        <v>453</v>
      </c>
      <c r="D237" t="str">
        <f>INDEX('Funding Tables'!P:P,MATCH('Board Ventilation Strate-PY'!B237,'Funding Tables'!B:B,0))</f>
        <v>Trillium Lakelands District School Board</v>
      </c>
    </row>
    <row r="238" spans="1:4" ht="30">
      <c r="A238">
        <f t="shared" si="3"/>
        <v>3</v>
      </c>
      <c r="B238" s="110">
        <v>15</v>
      </c>
      <c r="C238" s="111" t="s">
        <v>454</v>
      </c>
      <c r="D238" t="str">
        <f>INDEX('Funding Tables'!P:P,MATCH('Board Ventilation Strate-PY'!B238,'Funding Tables'!B:B,0))</f>
        <v>Trillium Lakelands District School Board</v>
      </c>
    </row>
    <row r="239" spans="1:4">
      <c r="A239">
        <f t="shared" si="3"/>
        <v>4</v>
      </c>
      <c r="B239" s="110">
        <v>15</v>
      </c>
      <c r="C239" s="111" t="s">
        <v>455</v>
      </c>
      <c r="D239" t="str">
        <f>INDEX('Funding Tables'!P:P,MATCH('Board Ventilation Strate-PY'!B239,'Funding Tables'!B:B,0))</f>
        <v>Trillium Lakelands District School Board</v>
      </c>
    </row>
    <row r="240" spans="1:4" ht="30">
      <c r="A240">
        <f t="shared" si="3"/>
        <v>1</v>
      </c>
      <c r="B240" s="110">
        <v>19</v>
      </c>
      <c r="C240" s="111" t="s">
        <v>456</v>
      </c>
      <c r="D240" t="str">
        <f>INDEX('Funding Tables'!P:P,MATCH('Board Ventilation Strate-PY'!B240,'Funding Tables'!B:B,0))</f>
        <v>Peel District School Board</v>
      </c>
    </row>
    <row r="241" spans="1:4">
      <c r="A241">
        <f t="shared" si="3"/>
        <v>2</v>
      </c>
      <c r="B241" s="110">
        <v>19</v>
      </c>
      <c r="C241" s="111" t="s">
        <v>457</v>
      </c>
      <c r="D241" t="str">
        <f>INDEX('Funding Tables'!P:P,MATCH('Board Ventilation Strate-PY'!B241,'Funding Tables'!B:B,0))</f>
        <v>Peel District School Board</v>
      </c>
    </row>
    <row r="242" spans="1:4">
      <c r="A242">
        <f t="shared" si="3"/>
        <v>3</v>
      </c>
      <c r="B242" s="110">
        <v>19</v>
      </c>
      <c r="C242" s="111" t="s">
        <v>458</v>
      </c>
      <c r="D242" t="str">
        <f>INDEX('Funding Tables'!P:P,MATCH('Board Ventilation Strate-PY'!B242,'Funding Tables'!B:B,0))</f>
        <v>Peel District School Board</v>
      </c>
    </row>
    <row r="243" spans="1:4">
      <c r="A243">
        <f t="shared" si="3"/>
        <v>4</v>
      </c>
      <c r="B243" s="110">
        <v>19</v>
      </c>
      <c r="C243" s="111" t="s">
        <v>459</v>
      </c>
      <c r="D243" t="str">
        <f>INDEX('Funding Tables'!P:P,MATCH('Board Ventilation Strate-PY'!B243,'Funding Tables'!B:B,0))</f>
        <v>Peel District School Board</v>
      </c>
    </row>
    <row r="244" spans="1:4">
      <c r="A244">
        <f t="shared" si="3"/>
        <v>1</v>
      </c>
      <c r="B244" s="110">
        <v>12</v>
      </c>
      <c r="C244" s="111" t="s">
        <v>460</v>
      </c>
      <c r="D244" t="str">
        <f>INDEX('Funding Tables'!P:P,MATCH('Board Ventilation Strate-PY'!B244,'Funding Tables'!B:B,0))</f>
        <v>Toronto District School Board</v>
      </c>
    </row>
    <row r="245" spans="1:4">
      <c r="A245">
        <f t="shared" si="3"/>
        <v>2</v>
      </c>
      <c r="B245" s="110">
        <v>12</v>
      </c>
      <c r="C245" s="111" t="s">
        <v>461</v>
      </c>
      <c r="D245" t="str">
        <f>INDEX('Funding Tables'!P:P,MATCH('Board Ventilation Strate-PY'!B245,'Funding Tables'!B:B,0))</f>
        <v>Toronto District School Board</v>
      </c>
    </row>
    <row r="246" spans="1:4">
      <c r="A246">
        <f t="shared" si="3"/>
        <v>3</v>
      </c>
      <c r="B246" s="110">
        <v>12</v>
      </c>
      <c r="C246" s="111" t="s">
        <v>462</v>
      </c>
      <c r="D246" t="str">
        <f>INDEX('Funding Tables'!P:P,MATCH('Board Ventilation Strate-PY'!B246,'Funding Tables'!B:B,0))</f>
        <v>Toronto District School Board</v>
      </c>
    </row>
    <row r="247" spans="1:4">
      <c r="A247">
        <f t="shared" si="3"/>
        <v>4</v>
      </c>
      <c r="B247" s="110">
        <v>12</v>
      </c>
      <c r="C247" s="111" t="s">
        <v>463</v>
      </c>
      <c r="D247" t="str">
        <f>INDEX('Funding Tables'!P:P,MATCH('Board Ventilation Strate-PY'!B247,'Funding Tables'!B:B,0))</f>
        <v>Toronto District School Board</v>
      </c>
    </row>
    <row r="248" spans="1:4">
      <c r="A248">
        <f t="shared" si="3"/>
        <v>1</v>
      </c>
      <c r="B248" s="110" t="s">
        <v>26</v>
      </c>
      <c r="C248" s="111" t="s">
        <v>464</v>
      </c>
      <c r="D248" t="str">
        <f>INDEX('Funding Tables'!P:P,MATCH('Board Ventilation Strate-PY'!B248,'Funding Tables'!B:B,0))</f>
        <v>Kenora Catholic District School Board</v>
      </c>
    </row>
    <row r="249" spans="1:4">
      <c r="A249">
        <f t="shared" si="3"/>
        <v>2</v>
      </c>
      <c r="B249" s="110" t="s">
        <v>26</v>
      </c>
      <c r="C249" s="111" t="s">
        <v>465</v>
      </c>
      <c r="D249" t="str">
        <f>INDEX('Funding Tables'!P:P,MATCH('Board Ventilation Strate-PY'!B249,'Funding Tables'!B:B,0))</f>
        <v>Kenora Catholic District School Board</v>
      </c>
    </row>
    <row r="250" spans="1:4">
      <c r="A250">
        <f t="shared" si="3"/>
        <v>3</v>
      </c>
      <c r="B250" s="110" t="s">
        <v>26</v>
      </c>
      <c r="C250" s="111" t="s">
        <v>466</v>
      </c>
      <c r="D250" t="str">
        <f>INDEX('Funding Tables'!P:P,MATCH('Board Ventilation Strate-PY'!B250,'Funding Tables'!B:B,0))</f>
        <v>Kenora Catholic District School Board</v>
      </c>
    </row>
    <row r="251" spans="1:4">
      <c r="A251">
        <f t="shared" si="3"/>
        <v>4</v>
      </c>
      <c r="B251" s="110" t="s">
        <v>26</v>
      </c>
      <c r="C251" s="111" t="s">
        <v>467</v>
      </c>
      <c r="D251" t="str">
        <f>INDEX('Funding Tables'!P:P,MATCH('Board Ventilation Strate-PY'!B251,'Funding Tables'!B:B,0))</f>
        <v>Kenora Catholic District School Board</v>
      </c>
    </row>
    <row r="252" spans="1:4" ht="30">
      <c r="A252">
        <f t="shared" si="3"/>
        <v>1</v>
      </c>
      <c r="B252" s="110">
        <v>40</v>
      </c>
      <c r="C252" s="111" t="s">
        <v>468</v>
      </c>
      <c r="D252" t="str">
        <f>INDEX('Funding Tables'!P:P,MATCH('Board Ventilation Strate-PY'!B252,'Funding Tables'!B:B,0))</f>
        <v>Toronto Catholic District School Board</v>
      </c>
    </row>
    <row r="253" spans="1:4" ht="30">
      <c r="A253">
        <f t="shared" si="3"/>
        <v>2</v>
      </c>
      <c r="B253" s="110">
        <v>40</v>
      </c>
      <c r="C253" s="111" t="s">
        <v>469</v>
      </c>
      <c r="D253" t="str">
        <f>INDEX('Funding Tables'!P:P,MATCH('Board Ventilation Strate-PY'!B253,'Funding Tables'!B:B,0))</f>
        <v>Toronto Catholic District School Board</v>
      </c>
    </row>
    <row r="254" spans="1:4" ht="30">
      <c r="A254">
        <f t="shared" si="3"/>
        <v>3</v>
      </c>
      <c r="B254" s="110">
        <v>40</v>
      </c>
      <c r="C254" s="111" t="s">
        <v>470</v>
      </c>
      <c r="D254" t="str">
        <f>INDEX('Funding Tables'!P:P,MATCH('Board Ventilation Strate-PY'!B254,'Funding Tables'!B:B,0))</f>
        <v>Toronto Catholic District School Board</v>
      </c>
    </row>
    <row r="255" spans="1:4" ht="30">
      <c r="A255">
        <f t="shared" si="3"/>
        <v>4</v>
      </c>
      <c r="B255" s="110">
        <v>40</v>
      </c>
      <c r="C255" s="111" t="s">
        <v>471</v>
      </c>
      <c r="D255" t="str">
        <f>INDEX('Funding Tables'!P:P,MATCH('Board Ventilation Strate-PY'!B255,'Funding Tables'!B:B,0))</f>
        <v>Toronto Catholic District School Board</v>
      </c>
    </row>
    <row r="256" spans="1:4">
      <c r="A256">
        <f t="shared" si="3"/>
        <v>1</v>
      </c>
      <c r="B256" s="110">
        <v>55</v>
      </c>
      <c r="C256" s="111" t="s">
        <v>472</v>
      </c>
      <c r="D256" t="str">
        <f>INDEX('Funding Tables'!P:P,MATCH('Board Ventilation Strate-PY'!B256,'Funding Tables'!B:B,0))</f>
        <v>Algonquin and Lakeshore Catholic District School Board</v>
      </c>
    </row>
    <row r="257" spans="1:4" ht="30">
      <c r="A257">
        <f t="shared" si="3"/>
        <v>2</v>
      </c>
      <c r="B257" s="110">
        <v>55</v>
      </c>
      <c r="C257" s="111" t="s">
        <v>473</v>
      </c>
      <c r="D257" t="str">
        <f>INDEX('Funding Tables'!P:P,MATCH('Board Ventilation Strate-PY'!B257,'Funding Tables'!B:B,0))</f>
        <v>Algonquin and Lakeshore Catholic District School Board</v>
      </c>
    </row>
    <row r="258" spans="1:4">
      <c r="A258">
        <f t="shared" si="3"/>
        <v>3</v>
      </c>
      <c r="B258" s="110">
        <v>55</v>
      </c>
      <c r="C258" s="111" t="s">
        <v>474</v>
      </c>
      <c r="D258" t="str">
        <f>INDEX('Funding Tables'!P:P,MATCH('Board Ventilation Strate-PY'!B258,'Funding Tables'!B:B,0))</f>
        <v>Algonquin and Lakeshore Catholic District School Board</v>
      </c>
    </row>
    <row r="259" spans="1:4" ht="30">
      <c r="A259">
        <f t="shared" si="3"/>
        <v>4</v>
      </c>
      <c r="B259" s="110">
        <v>55</v>
      </c>
      <c r="C259" s="111" t="s">
        <v>475</v>
      </c>
      <c r="D259" t="str">
        <f>INDEX('Funding Tables'!P:P,MATCH('Board Ventilation Strate-PY'!B259,'Funding Tables'!B:B,0))</f>
        <v>Algonquin and Lakeshore Catholic District School Board</v>
      </c>
    </row>
    <row r="260" spans="1:4">
      <c r="A260">
        <f t="shared" ref="A260:A287" si="4">IF(B260=B259,A259+1,1)</f>
        <v>1</v>
      </c>
      <c r="B260" s="110">
        <v>102</v>
      </c>
      <c r="C260" s="111" t="s">
        <v>476</v>
      </c>
      <c r="D260" t="str">
        <f>INDEX('Funding Tables'!P:P,MATCH('Board Ventilation Strate-PY'!B260,'Funding Tables'!B:B,0))</f>
        <v>Moosonee District School Area Board</v>
      </c>
    </row>
    <row r="261" spans="1:4">
      <c r="A261">
        <f t="shared" si="4"/>
        <v>2</v>
      </c>
      <c r="B261" s="110">
        <v>102</v>
      </c>
      <c r="C261" s="111" t="s">
        <v>375</v>
      </c>
      <c r="D261" t="str">
        <f>INDEX('Funding Tables'!P:P,MATCH('Board Ventilation Strate-PY'!B261,'Funding Tables'!B:B,0))</f>
        <v>Moosonee District School Area Board</v>
      </c>
    </row>
    <row r="262" spans="1:4">
      <c r="A262">
        <f t="shared" si="4"/>
        <v>3</v>
      </c>
      <c r="B262" s="110">
        <v>102</v>
      </c>
      <c r="C262" s="111" t="s">
        <v>376</v>
      </c>
      <c r="D262" t="str">
        <f>INDEX('Funding Tables'!P:P,MATCH('Board Ventilation Strate-PY'!B262,'Funding Tables'!B:B,0))</f>
        <v>Moosonee District School Area Board</v>
      </c>
    </row>
    <row r="263" spans="1:4">
      <c r="A263">
        <f t="shared" si="4"/>
        <v>4</v>
      </c>
      <c r="B263" s="110">
        <v>102</v>
      </c>
      <c r="C263" s="111" t="s">
        <v>477</v>
      </c>
      <c r="D263" t="str">
        <f>INDEX('Funding Tables'!P:P,MATCH('Board Ventilation Strate-PY'!B263,'Funding Tables'!B:B,0))</f>
        <v>Moosonee District School Area Board</v>
      </c>
    </row>
    <row r="264" spans="1:4" ht="30">
      <c r="A264">
        <f t="shared" si="4"/>
        <v>1</v>
      </c>
      <c r="B264" s="110">
        <v>20</v>
      </c>
      <c r="C264" s="111" t="s">
        <v>478</v>
      </c>
      <c r="D264" t="str">
        <f>INDEX('Funding Tables'!P:P,MATCH('Board Ventilation Strate-PY'!B264,'Funding Tables'!B:B,0))</f>
        <v>Halton District School Board</v>
      </c>
    </row>
    <row r="265" spans="1:4">
      <c r="A265">
        <f t="shared" si="4"/>
        <v>2</v>
      </c>
      <c r="B265" s="110">
        <v>20</v>
      </c>
      <c r="C265" s="111" t="s">
        <v>479</v>
      </c>
      <c r="D265" t="str">
        <f>INDEX('Funding Tables'!P:P,MATCH('Board Ventilation Strate-PY'!B265,'Funding Tables'!B:B,0))</f>
        <v>Halton District School Board</v>
      </c>
    </row>
    <row r="266" spans="1:4" ht="30">
      <c r="A266">
        <f t="shared" si="4"/>
        <v>3</v>
      </c>
      <c r="B266" s="110">
        <v>20</v>
      </c>
      <c r="C266" s="111" t="s">
        <v>480</v>
      </c>
      <c r="D266" t="str">
        <f>INDEX('Funding Tables'!P:P,MATCH('Board Ventilation Strate-PY'!B266,'Funding Tables'!B:B,0))</f>
        <v>Halton District School Board</v>
      </c>
    </row>
    <row r="267" spans="1:4" ht="30">
      <c r="A267">
        <f t="shared" si="4"/>
        <v>4</v>
      </c>
      <c r="B267" s="110">
        <v>20</v>
      </c>
      <c r="C267" s="111" t="s">
        <v>481</v>
      </c>
      <c r="D267" t="str">
        <f>INDEX('Funding Tables'!P:P,MATCH('Board Ventilation Strate-PY'!B267,'Funding Tables'!B:B,0))</f>
        <v>Halton District School Board</v>
      </c>
    </row>
    <row r="268" spans="1:4">
      <c r="A268">
        <f t="shared" si="4"/>
        <v>1</v>
      </c>
      <c r="B268" s="110">
        <v>4</v>
      </c>
      <c r="C268" s="111" t="s">
        <v>482</v>
      </c>
      <c r="D268" t="str">
        <f>INDEX('Funding Tables'!P:P,MATCH('Board Ventilation Strate-PY'!B268,'Funding Tables'!B:B,0))</f>
        <v>Near North District School Board</v>
      </c>
    </row>
    <row r="269" spans="1:4" ht="45">
      <c r="A269">
        <f t="shared" si="4"/>
        <v>2</v>
      </c>
      <c r="B269" s="110">
        <v>4</v>
      </c>
      <c r="C269" s="111" t="s">
        <v>483</v>
      </c>
      <c r="D269" t="str">
        <f>INDEX('Funding Tables'!P:P,MATCH('Board Ventilation Strate-PY'!B269,'Funding Tables'!B:B,0))</f>
        <v>Near North District School Board</v>
      </c>
    </row>
    <row r="270" spans="1:4" ht="30">
      <c r="A270">
        <f t="shared" si="4"/>
        <v>3</v>
      </c>
      <c r="B270" s="110">
        <v>4</v>
      </c>
      <c r="C270" s="111" t="s">
        <v>484</v>
      </c>
      <c r="D270" t="str">
        <f>INDEX('Funding Tables'!P:P,MATCH('Board Ventilation Strate-PY'!B270,'Funding Tables'!B:B,0))</f>
        <v>Near North District School Board</v>
      </c>
    </row>
    <row r="271" spans="1:4" ht="30">
      <c r="A271">
        <f t="shared" si="4"/>
        <v>4</v>
      </c>
      <c r="B271" s="110">
        <v>4</v>
      </c>
      <c r="C271" s="111" t="s">
        <v>485</v>
      </c>
      <c r="D271" t="str">
        <f>INDEX('Funding Tables'!P:P,MATCH('Board Ventilation Strate-PY'!B271,'Funding Tables'!B:B,0))</f>
        <v>Near North District School Board</v>
      </c>
    </row>
    <row r="272" spans="1:4">
      <c r="A272">
        <f t="shared" si="4"/>
        <v>1</v>
      </c>
      <c r="B272" s="110" t="s">
        <v>22</v>
      </c>
      <c r="C272" s="111" t="s">
        <v>486</v>
      </c>
      <c r="D272" t="str">
        <f>INDEX('Funding Tables'!P:P,MATCH('Board Ventilation Strate-PY'!B272,'Funding Tables'!B:B,0))</f>
        <v>Superior-Greenstone District School Board</v>
      </c>
    </row>
    <row r="273" spans="1:4">
      <c r="A273">
        <f t="shared" si="4"/>
        <v>2</v>
      </c>
      <c r="B273" s="110" t="s">
        <v>22</v>
      </c>
      <c r="C273" s="111" t="s">
        <v>487</v>
      </c>
      <c r="D273" t="str">
        <f>INDEX('Funding Tables'!P:P,MATCH('Board Ventilation Strate-PY'!B273,'Funding Tables'!B:B,0))</f>
        <v>Superior-Greenstone District School Board</v>
      </c>
    </row>
    <row r="274" spans="1:4" ht="30">
      <c r="A274">
        <f t="shared" si="4"/>
        <v>3</v>
      </c>
      <c r="B274" s="110" t="s">
        <v>22</v>
      </c>
      <c r="C274" s="111" t="s">
        <v>488</v>
      </c>
      <c r="D274" t="str">
        <f>INDEX('Funding Tables'!P:P,MATCH('Board Ventilation Strate-PY'!B274,'Funding Tables'!B:B,0))</f>
        <v>Superior-Greenstone District School Board</v>
      </c>
    </row>
    <row r="275" spans="1:4">
      <c r="A275">
        <f t="shared" si="4"/>
        <v>4</v>
      </c>
      <c r="B275" s="110" t="s">
        <v>22</v>
      </c>
      <c r="C275" s="111" t="s">
        <v>489</v>
      </c>
      <c r="D275" t="str">
        <f>INDEX('Funding Tables'!P:P,MATCH('Board Ventilation Strate-PY'!B275,'Funding Tables'!B:B,0))</f>
        <v>Superior-Greenstone District School Board</v>
      </c>
    </row>
    <row r="276" spans="1:4" ht="30">
      <c r="A276">
        <f t="shared" si="4"/>
        <v>1</v>
      </c>
      <c r="B276" s="110">
        <v>62</v>
      </c>
      <c r="C276" s="111" t="s">
        <v>490</v>
      </c>
      <c r="D276" t="str">
        <f>INDEX('Funding Tables'!P:P,MATCH('Board Ventilation Strate-PY'!B276,'Funding Tables'!B:B,0))</f>
        <v>Conseil scolaire de district catholique des Aurores boréales</v>
      </c>
    </row>
    <row r="277" spans="1:4" ht="30">
      <c r="A277">
        <f t="shared" si="4"/>
        <v>2</v>
      </c>
      <c r="B277" s="110">
        <v>62</v>
      </c>
      <c r="C277" s="111" t="s">
        <v>491</v>
      </c>
      <c r="D277" t="str">
        <f>INDEX('Funding Tables'!P:P,MATCH('Board Ventilation Strate-PY'!B277,'Funding Tables'!B:B,0))</f>
        <v>Conseil scolaire de district catholique des Aurores boréales</v>
      </c>
    </row>
    <row r="278" spans="1:4" ht="30">
      <c r="A278">
        <f t="shared" si="4"/>
        <v>3</v>
      </c>
      <c r="B278" s="110">
        <v>62</v>
      </c>
      <c r="C278" s="111" t="s">
        <v>492</v>
      </c>
      <c r="D278" t="str">
        <f>INDEX('Funding Tables'!P:P,MATCH('Board Ventilation Strate-PY'!B278,'Funding Tables'!B:B,0))</f>
        <v>Conseil scolaire de district catholique des Aurores boréales</v>
      </c>
    </row>
    <row r="279" spans="1:4" ht="30">
      <c r="A279">
        <f t="shared" si="4"/>
        <v>4</v>
      </c>
      <c r="B279" s="110">
        <v>62</v>
      </c>
      <c r="C279" s="111" t="s">
        <v>493</v>
      </c>
      <c r="D279" t="str">
        <f>INDEX('Funding Tables'!P:P,MATCH('Board Ventilation Strate-PY'!B279,'Funding Tables'!B:B,0))</f>
        <v>Conseil scolaire de district catholique des Aurores boréales</v>
      </c>
    </row>
    <row r="280" spans="1:4">
      <c r="A280">
        <f t="shared" si="4"/>
        <v>1</v>
      </c>
      <c r="B280" s="110">
        <v>7</v>
      </c>
      <c r="C280" s="111" t="s">
        <v>494</v>
      </c>
      <c r="D280" t="str">
        <f>INDEX('Funding Tables'!P:P,MATCH('Board Ventilation Strate-PY'!B280,'Funding Tables'!B:B,0))</f>
        <v>Bluewater District School Board</v>
      </c>
    </row>
    <row r="281" spans="1:4">
      <c r="A281">
        <f t="shared" si="4"/>
        <v>2</v>
      </c>
      <c r="B281" s="110">
        <v>7</v>
      </c>
      <c r="C281" s="111" t="s">
        <v>495</v>
      </c>
      <c r="D281" t="str">
        <f>INDEX('Funding Tables'!P:P,MATCH('Board Ventilation Strate-PY'!B281,'Funding Tables'!B:B,0))</f>
        <v>Bluewater District School Board</v>
      </c>
    </row>
    <row r="282" spans="1:4">
      <c r="A282">
        <f t="shared" si="4"/>
        <v>3</v>
      </c>
      <c r="B282" s="110">
        <v>7</v>
      </c>
      <c r="C282" s="111" t="s">
        <v>496</v>
      </c>
      <c r="D282" t="str">
        <f>INDEX('Funding Tables'!P:P,MATCH('Board Ventilation Strate-PY'!B282,'Funding Tables'!B:B,0))</f>
        <v>Bluewater District School Board</v>
      </c>
    </row>
    <row r="283" spans="1:4">
      <c r="A283">
        <f t="shared" si="4"/>
        <v>4</v>
      </c>
      <c r="B283" s="110">
        <v>7</v>
      </c>
      <c r="C283" s="111" t="s">
        <v>497</v>
      </c>
      <c r="D283" t="str">
        <f>INDEX('Funding Tables'!P:P,MATCH('Board Ventilation Strate-PY'!B283,'Funding Tables'!B:B,0))</f>
        <v>Bluewater District School Board</v>
      </c>
    </row>
    <row r="284" spans="1:4">
      <c r="A284">
        <f t="shared" si="4"/>
        <v>1</v>
      </c>
      <c r="B284" s="110">
        <v>101</v>
      </c>
      <c r="C284" s="111" t="s">
        <v>498</v>
      </c>
      <c r="D284" t="str">
        <f>INDEX('Funding Tables'!P:P,MATCH('Board Ventilation Strate-PY'!B284,'Funding Tables'!B:B,0))</f>
        <v>Moose Factory Island District School Area Board</v>
      </c>
    </row>
    <row r="285" spans="1:4">
      <c r="A285">
        <f t="shared" si="4"/>
        <v>2</v>
      </c>
      <c r="B285" s="110">
        <v>101</v>
      </c>
      <c r="C285" s="111" t="s">
        <v>499</v>
      </c>
      <c r="D285" t="str">
        <f>INDEX('Funding Tables'!P:P,MATCH('Board Ventilation Strate-PY'!B285,'Funding Tables'!B:B,0))</f>
        <v>Moose Factory Island District School Area Board</v>
      </c>
    </row>
    <row r="286" spans="1:4">
      <c r="A286">
        <f t="shared" si="4"/>
        <v>3</v>
      </c>
      <c r="B286" s="110">
        <v>101</v>
      </c>
      <c r="C286" s="111" t="s">
        <v>500</v>
      </c>
      <c r="D286" t="str">
        <f>INDEX('Funding Tables'!P:P,MATCH('Board Ventilation Strate-PY'!B286,'Funding Tables'!B:B,0))</f>
        <v>Moose Factory Island District School Area Board</v>
      </c>
    </row>
    <row r="287" spans="1:4">
      <c r="A287">
        <f t="shared" si="4"/>
        <v>4</v>
      </c>
      <c r="B287" s="110">
        <v>101</v>
      </c>
      <c r="C287" s="111" t="s">
        <v>501</v>
      </c>
      <c r="D287" t="str">
        <f>INDEX('Funding Tables'!P:P,MATCH('Board Ventilation Strate-PY'!B287,'Funding Tables'!B:B,0))</f>
        <v>Moose Factory Island District School Area Board</v>
      </c>
    </row>
  </sheetData>
  <autoFilter ref="B1:C287" xr:uid="{BBF0FA35-BA59-40A4-AEDA-1648C164B404}"/>
  <dataValidations count="1">
    <dataValidation operator="lessThan" allowBlank="1" showInputMessage="1" showErrorMessage="1" sqref="C2 C6 C14 C22 C26 C30 C34 C38 C42 C46 C50 C54 C58 C62 C66 C70 C256 C284 C82 C86 C90 C94 C264 C106 C114 C118 C122 C126 C130 C134 C142 C146 C150 C154 C158 C166 C174 C178 C182 C192 C196 C204 C208 C212 C219:C220 C224 C228 C232 C236 C240 C244 C248 C252 C74 C260 C102 C272 C276 C280 C78" xr:uid="{1397E87E-362A-4293-93B9-32414AA3FB74}"/>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6235-AEBD-45A1-A11A-C9AD6C3C7043}">
  <sheetPr codeName="Sheet7"/>
  <dimension ref="A1:AH85"/>
  <sheetViews>
    <sheetView topLeftCell="O1" zoomScale="85" zoomScaleNormal="85" workbookViewId="0">
      <selection activeCell="C200" sqref="C200"/>
    </sheetView>
  </sheetViews>
  <sheetFormatPr defaultRowHeight="15"/>
  <cols>
    <col min="2" max="2" width="17.5703125" style="12" customWidth="1"/>
    <col min="3" max="3" width="35" customWidth="1"/>
    <col min="4" max="4" width="13.5703125" customWidth="1"/>
    <col min="5" max="5" width="14.140625" customWidth="1"/>
    <col min="6" max="9" width="8.7109375" customWidth="1"/>
    <col min="10" max="10" width="17.140625" customWidth="1"/>
    <col min="11" max="11" width="13.5703125" customWidth="1"/>
    <col min="13" max="13" width="13.85546875" customWidth="1"/>
    <col min="14" max="14" width="14.42578125" customWidth="1"/>
    <col min="15" max="15" width="14.140625" customWidth="1"/>
    <col min="16" max="16" width="38.85546875" customWidth="1"/>
    <col min="17" max="17" width="17.5703125" customWidth="1"/>
    <col min="18" max="18" width="13.28515625" customWidth="1"/>
    <col min="19" max="19" width="15.85546875" customWidth="1"/>
    <col min="20" max="20" width="18.85546875" customWidth="1"/>
    <col min="21" max="21" width="18.7109375" customWidth="1"/>
    <col min="22" max="23" width="18.5703125" customWidth="1"/>
    <col min="24" max="24" width="11.85546875" customWidth="1"/>
    <col min="25" max="25" width="19.28515625" customWidth="1"/>
    <col min="29" max="33" width="9.140625" customWidth="1"/>
    <col min="34" max="34" width="57.7109375" customWidth="1"/>
    <col min="35" max="35" width="19.5703125" customWidth="1"/>
  </cols>
  <sheetData>
    <row r="1" spans="1:34" ht="15.75">
      <c r="A1" s="43" t="s">
        <v>56</v>
      </c>
      <c r="C1" s="13" t="s">
        <v>16</v>
      </c>
      <c r="D1" s="170" t="s">
        <v>17</v>
      </c>
      <c r="E1" s="170"/>
      <c r="F1" s="171" t="s">
        <v>18</v>
      </c>
      <c r="G1" s="171"/>
      <c r="P1" s="13" t="s">
        <v>16</v>
      </c>
      <c r="Q1" s="46"/>
      <c r="R1" s="46"/>
      <c r="S1" s="46"/>
      <c r="T1" s="46"/>
      <c r="U1" s="46"/>
      <c r="V1" t="s">
        <v>63</v>
      </c>
    </row>
    <row r="2" spans="1:34" ht="60">
      <c r="A2" t="s">
        <v>10</v>
      </c>
      <c r="B2" s="12" t="s">
        <v>11</v>
      </c>
      <c r="C2" t="s">
        <v>12</v>
      </c>
      <c r="D2" s="13" t="s">
        <v>13</v>
      </c>
      <c r="E2" s="13" t="s">
        <v>14</v>
      </c>
      <c r="F2" s="13" t="s">
        <v>13</v>
      </c>
      <c r="G2" s="13" t="s">
        <v>14</v>
      </c>
      <c r="H2" s="13" t="s">
        <v>15</v>
      </c>
      <c r="I2" s="13" t="s">
        <v>31</v>
      </c>
      <c r="J2" s="13" t="s">
        <v>32</v>
      </c>
      <c r="K2" s="13" t="s">
        <v>0</v>
      </c>
      <c r="L2" s="13" t="s">
        <v>33</v>
      </c>
      <c r="M2" s="13" t="s">
        <v>34</v>
      </c>
      <c r="N2" s="13" t="s">
        <v>35</v>
      </c>
      <c r="O2" s="17" t="s">
        <v>36</v>
      </c>
      <c r="P2" t="s">
        <v>12</v>
      </c>
      <c r="Q2" s="46" t="s">
        <v>57</v>
      </c>
      <c r="R2" s="46" t="s">
        <v>58</v>
      </c>
      <c r="S2" s="47" t="s">
        <v>61</v>
      </c>
      <c r="T2" s="47" t="s">
        <v>59</v>
      </c>
      <c r="U2" s="47" t="s">
        <v>60</v>
      </c>
      <c r="V2" s="48" t="s">
        <v>62</v>
      </c>
      <c r="W2" s="48" t="s">
        <v>62</v>
      </c>
      <c r="X2" s="48" t="s">
        <v>97</v>
      </c>
      <c r="Y2" s="48" t="s">
        <v>98</v>
      </c>
      <c r="Z2" s="69"/>
      <c r="AA2" s="69"/>
      <c r="AB2" s="69"/>
      <c r="AH2" s="55" t="s">
        <v>64</v>
      </c>
    </row>
    <row r="3" spans="1:34">
      <c r="A3">
        <v>1</v>
      </c>
      <c r="B3" s="12">
        <v>1</v>
      </c>
      <c r="C3" t="s">
        <v>125</v>
      </c>
      <c r="D3" s="14"/>
      <c r="E3" s="14"/>
      <c r="F3" s="14"/>
      <c r="G3" s="14"/>
      <c r="H3" s="14"/>
      <c r="I3" s="14"/>
      <c r="J3" s="14"/>
      <c r="K3" s="49" t="str">
        <f>IF($C3='4. Board Level Worksheet'!$C$5,'4. Board Level Worksheet'!$C$18,"")</f>
        <v/>
      </c>
      <c r="L3" s="49" t="str">
        <f>IF($C3='4. Board Level Worksheet'!$C$5,'4. Board Level Worksheet'!$C$19,"")</f>
        <v/>
      </c>
      <c r="M3" s="51" t="str">
        <f>IF($C3='4. Board Level Worksheet'!$C$5,'4. Board Level Worksheet'!$C$21,"")</f>
        <v/>
      </c>
      <c r="N3" s="51" t="str">
        <f>IF($C3='4. Board Level Worksheet'!$C$5,'4. Board Level Worksheet'!$C$28,"")</f>
        <v/>
      </c>
      <c r="O3" s="51"/>
      <c r="P3" t="s">
        <v>125</v>
      </c>
      <c r="Q3" s="51">
        <v>293100</v>
      </c>
      <c r="R3" s="51">
        <v>293100</v>
      </c>
      <c r="S3" s="51">
        <v>161908</v>
      </c>
      <c r="T3" s="51">
        <v>18000</v>
      </c>
      <c r="U3" s="51">
        <v>109</v>
      </c>
      <c r="V3" s="125">
        <v>129160.54469351232</v>
      </c>
      <c r="W3" s="125">
        <f>ROUND(V3,0)</f>
        <v>129161</v>
      </c>
      <c r="X3" s="51">
        <v>268398</v>
      </c>
      <c r="Y3" s="51">
        <v>193307</v>
      </c>
      <c r="Z3" s="50"/>
      <c r="AA3" s="50"/>
      <c r="AB3" s="50"/>
      <c r="AH3" s="54" t="s">
        <v>68</v>
      </c>
    </row>
    <row r="4" spans="1:34">
      <c r="A4">
        <v>2</v>
      </c>
      <c r="B4" s="12">
        <v>2</v>
      </c>
      <c r="C4" t="s">
        <v>126</v>
      </c>
      <c r="D4" s="14"/>
      <c r="E4" s="14"/>
      <c r="F4" s="14"/>
      <c r="G4" s="14"/>
      <c r="H4" s="14"/>
      <c r="I4" s="14"/>
      <c r="J4" s="14"/>
      <c r="K4" s="49" t="str">
        <f>IF($C4='4. Board Level Worksheet'!$C$5,'4. Board Level Worksheet'!$C$18,"")</f>
        <v/>
      </c>
      <c r="L4" s="49" t="str">
        <f>IF($C4='4. Board Level Worksheet'!$C$5,'4. Board Level Worksheet'!$C$19,"")</f>
        <v/>
      </c>
      <c r="M4" s="51" t="str">
        <f>IF($C4='4. Board Level Worksheet'!$C$5,'4. Board Level Worksheet'!$C$21,"")</f>
        <v/>
      </c>
      <c r="N4" s="51" t="str">
        <f>IF($C4='4. Board Level Worksheet'!$C$5,'4. Board Level Worksheet'!$C$28,"")</f>
        <v/>
      </c>
      <c r="O4" s="51" t="str">
        <f>IF($C4='4. Board Level Worksheet'!$C$5,'4. Board Level Worksheet'!#REF!,"")</f>
        <v/>
      </c>
      <c r="P4" t="s">
        <v>126</v>
      </c>
      <c r="Q4" s="51">
        <v>416400</v>
      </c>
      <c r="R4" s="51">
        <v>416400</v>
      </c>
      <c r="S4" s="51">
        <v>178138</v>
      </c>
      <c r="T4" s="51">
        <v>28000</v>
      </c>
      <c r="U4" s="51">
        <v>132</v>
      </c>
      <c r="V4" s="125">
        <v>155381.10639821031</v>
      </c>
      <c r="W4" s="125">
        <f t="shared" ref="W4:W67" si="0">ROUND(V4,0)</f>
        <v>155381</v>
      </c>
      <c r="X4" s="51">
        <v>323016</v>
      </c>
      <c r="Y4" s="51">
        <v>227876</v>
      </c>
      <c r="Z4" s="50"/>
      <c r="AA4" s="50"/>
      <c r="AB4" s="50"/>
      <c r="AH4" s="54" t="s">
        <v>65</v>
      </c>
    </row>
    <row r="5" spans="1:34">
      <c r="A5">
        <v>3</v>
      </c>
      <c r="B5" s="12">
        <v>3</v>
      </c>
      <c r="C5" t="s">
        <v>127</v>
      </c>
      <c r="D5" s="14"/>
      <c r="E5" s="14"/>
      <c r="F5" s="14"/>
      <c r="G5" s="14"/>
      <c r="H5" s="14"/>
      <c r="I5" s="14"/>
      <c r="J5" s="14"/>
      <c r="K5" s="49" t="str">
        <f>IF($C5='4. Board Level Worksheet'!$C$5,'4. Board Level Worksheet'!$C$18,"")</f>
        <v/>
      </c>
      <c r="L5" s="49" t="str">
        <f>IF($C5='4. Board Level Worksheet'!$C$5,'4. Board Level Worksheet'!$C$19,"")</f>
        <v/>
      </c>
      <c r="M5" s="51" t="str">
        <f>IF($C5='4. Board Level Worksheet'!$C$5,'4. Board Level Worksheet'!$C$21,"")</f>
        <v/>
      </c>
      <c r="N5" s="51" t="str">
        <f>IF($C5='4. Board Level Worksheet'!$C$5,'4. Board Level Worksheet'!$C$28,"")</f>
        <v/>
      </c>
      <c r="O5" s="51" t="str">
        <f>IF($C5='4. Board Level Worksheet'!$C$5,'4. Board Level Worksheet'!#REF!,"")</f>
        <v/>
      </c>
      <c r="P5" t="s">
        <v>127</v>
      </c>
      <c r="Q5" s="51">
        <v>449100</v>
      </c>
      <c r="R5" s="51">
        <v>449100</v>
      </c>
      <c r="S5" s="51">
        <v>208436</v>
      </c>
      <c r="T5" s="51">
        <v>34000</v>
      </c>
      <c r="U5" s="51">
        <v>900</v>
      </c>
      <c r="V5" s="125">
        <v>271916.93619686802</v>
      </c>
      <c r="W5" s="125">
        <f t="shared" si="0"/>
        <v>271917</v>
      </c>
      <c r="X5" s="51">
        <v>510593</v>
      </c>
      <c r="Y5" s="51">
        <v>327370</v>
      </c>
      <c r="Z5" s="50"/>
      <c r="AA5" s="50"/>
      <c r="AB5" s="50"/>
      <c r="AH5" s="54" t="s">
        <v>80</v>
      </c>
    </row>
    <row r="6" spans="1:34">
      <c r="A6">
        <v>4</v>
      </c>
      <c r="B6" s="12">
        <v>4</v>
      </c>
      <c r="C6" t="s">
        <v>128</v>
      </c>
      <c r="D6" s="14"/>
      <c r="E6" s="14"/>
      <c r="F6" s="14"/>
      <c r="G6" s="14"/>
      <c r="H6" s="14"/>
      <c r="I6" s="14"/>
      <c r="J6" s="14"/>
      <c r="K6" s="49" t="str">
        <f>IF($C6='4. Board Level Worksheet'!$C$5,'4. Board Level Worksheet'!$C$18,"")</f>
        <v/>
      </c>
      <c r="L6" s="49" t="str">
        <f>IF($C6='4. Board Level Worksheet'!$C$5,'4. Board Level Worksheet'!$C$19,"")</f>
        <v/>
      </c>
      <c r="M6" s="51" t="str">
        <f>IF($C6='4. Board Level Worksheet'!$C$5,'4. Board Level Worksheet'!$C$21,"")</f>
        <v/>
      </c>
      <c r="N6" s="51" t="str">
        <f>IF($C6='4. Board Level Worksheet'!$C$5,'4. Board Level Worksheet'!$C$28,"")</f>
        <v/>
      </c>
      <c r="O6" s="51" t="str">
        <f>IF($C6='4. Board Level Worksheet'!$C$5,'4. Board Level Worksheet'!#REF!,"")</f>
        <v/>
      </c>
      <c r="P6" t="s">
        <v>128</v>
      </c>
      <c r="Q6" s="51">
        <v>356200</v>
      </c>
      <c r="R6" s="51">
        <v>356200</v>
      </c>
      <c r="S6" s="51">
        <v>172157</v>
      </c>
      <c r="T6" s="51">
        <v>3000</v>
      </c>
      <c r="U6" s="51">
        <v>181</v>
      </c>
      <c r="V6" s="125">
        <v>226273.73619239376</v>
      </c>
      <c r="W6" s="125">
        <f t="shared" si="0"/>
        <v>226274</v>
      </c>
      <c r="X6" s="51">
        <v>411489</v>
      </c>
      <c r="Y6" s="51">
        <v>282901</v>
      </c>
      <c r="Z6" s="50"/>
      <c r="AA6" s="50"/>
      <c r="AB6" s="50"/>
    </row>
    <row r="7" spans="1:34">
      <c r="A7">
        <v>5</v>
      </c>
      <c r="B7" s="12" t="s">
        <v>19</v>
      </c>
      <c r="C7" t="s">
        <v>129</v>
      </c>
      <c r="D7" s="14"/>
      <c r="E7" s="14"/>
      <c r="F7" s="14"/>
      <c r="G7" s="14"/>
      <c r="H7" s="14"/>
      <c r="I7" s="14"/>
      <c r="J7" s="14"/>
      <c r="K7" s="49" t="str">
        <f>IF($C7='4. Board Level Worksheet'!$C$5,'4. Board Level Worksheet'!$C$18,"")</f>
        <v/>
      </c>
      <c r="L7" s="49" t="str">
        <f>IF($C7='4. Board Level Worksheet'!$C$5,'4. Board Level Worksheet'!$C$19,"")</f>
        <v/>
      </c>
      <c r="M7" s="51" t="str">
        <f>IF($C7='4. Board Level Worksheet'!$C$5,'4. Board Level Worksheet'!$C$21,"")</f>
        <v/>
      </c>
      <c r="N7" s="51" t="str">
        <f>IF($C7='4. Board Level Worksheet'!$C$5,'4. Board Level Worksheet'!$C$28,"")</f>
        <v/>
      </c>
      <c r="O7" s="51" t="str">
        <f>IF($C7='4. Board Level Worksheet'!$C$5,'4. Board Level Worksheet'!#REF!,"")</f>
        <v/>
      </c>
      <c r="P7" t="s">
        <v>129</v>
      </c>
      <c r="Q7" s="51">
        <v>170900</v>
      </c>
      <c r="R7" s="51">
        <v>170900</v>
      </c>
      <c r="S7" s="51">
        <v>101339</v>
      </c>
      <c r="T7" s="51">
        <v>13000</v>
      </c>
      <c r="U7" s="51">
        <v>23</v>
      </c>
      <c r="V7" s="125">
        <v>41758.672344519022</v>
      </c>
      <c r="W7" s="125">
        <f t="shared" si="0"/>
        <v>41759</v>
      </c>
      <c r="X7" s="51">
        <v>107495</v>
      </c>
      <c r="Y7" s="51">
        <v>87815</v>
      </c>
      <c r="Z7" s="50"/>
      <c r="AA7" s="50"/>
      <c r="AB7" s="50"/>
    </row>
    <row r="8" spans="1:34">
      <c r="A8">
        <v>6</v>
      </c>
      <c r="B8" s="12" t="s">
        <v>20</v>
      </c>
      <c r="C8" t="s">
        <v>130</v>
      </c>
      <c r="D8" s="14"/>
      <c r="E8" s="14"/>
      <c r="F8" s="14"/>
      <c r="G8" s="14"/>
      <c r="H8" s="14"/>
      <c r="I8" s="14"/>
      <c r="J8" s="14"/>
      <c r="K8" s="49" t="str">
        <f>IF($C8='4. Board Level Worksheet'!$C$5,'4. Board Level Worksheet'!$C$18,"")</f>
        <v/>
      </c>
      <c r="L8" s="49" t="str">
        <f>IF($C8='4. Board Level Worksheet'!$C$5,'4. Board Level Worksheet'!$C$19,"")</f>
        <v/>
      </c>
      <c r="M8" s="51" t="str">
        <f>IF($C8='4. Board Level Worksheet'!$C$5,'4. Board Level Worksheet'!$C$21,"")</f>
        <v/>
      </c>
      <c r="N8" s="51" t="str">
        <f>IF($C8='4. Board Level Worksheet'!$C$5,'4. Board Level Worksheet'!$C$28,"")</f>
        <v/>
      </c>
      <c r="O8" s="51" t="str">
        <f>IF($C8='4. Board Level Worksheet'!$C$5,'4. Board Level Worksheet'!#REF!,"")</f>
        <v/>
      </c>
      <c r="P8" t="s">
        <v>130</v>
      </c>
      <c r="Q8" s="51">
        <v>111400</v>
      </c>
      <c r="R8" s="51">
        <v>111400</v>
      </c>
      <c r="S8" s="51">
        <v>51128</v>
      </c>
      <c r="T8" s="51">
        <v>8000</v>
      </c>
      <c r="U8" s="51">
        <v>19</v>
      </c>
      <c r="V8" s="125">
        <v>33989.617024608502</v>
      </c>
      <c r="W8" s="125">
        <f t="shared" si="0"/>
        <v>33990</v>
      </c>
      <c r="X8" s="51">
        <v>85994</v>
      </c>
      <c r="Y8" s="51">
        <v>68688</v>
      </c>
      <c r="Z8" s="50"/>
      <c r="AA8" s="50"/>
      <c r="AB8" s="50"/>
    </row>
    <row r="9" spans="1:34">
      <c r="A9">
        <v>7</v>
      </c>
      <c r="B9" s="12" t="s">
        <v>21</v>
      </c>
      <c r="C9" t="s">
        <v>131</v>
      </c>
      <c r="D9" s="14"/>
      <c r="E9" s="14"/>
      <c r="F9" s="14"/>
      <c r="G9" s="14"/>
      <c r="H9" s="14"/>
      <c r="I9" s="14"/>
      <c r="J9" s="14"/>
      <c r="K9" s="49" t="str">
        <f>IF($C9='4. Board Level Worksheet'!$C$5,'4. Board Level Worksheet'!$C$18,"")</f>
        <v/>
      </c>
      <c r="L9" s="49" t="str">
        <f>IF($C9='4. Board Level Worksheet'!$C$5,'4. Board Level Worksheet'!$C$19,"")</f>
        <v/>
      </c>
      <c r="M9" s="51" t="str">
        <f>IF($C9='4. Board Level Worksheet'!$C$5,'4. Board Level Worksheet'!$C$21,"")</f>
        <v/>
      </c>
      <c r="N9" s="51" t="str">
        <f>IF($C9='4. Board Level Worksheet'!$C$5,'4. Board Level Worksheet'!$C$28,"")</f>
        <v/>
      </c>
      <c r="O9" s="51" t="str">
        <f>IF($C9='4. Board Level Worksheet'!$C$5,'4. Board Level Worksheet'!#REF!,"")</f>
        <v/>
      </c>
      <c r="P9" t="s">
        <v>131</v>
      </c>
      <c r="Q9" s="51">
        <v>293800</v>
      </c>
      <c r="R9" s="51">
        <v>293800</v>
      </c>
      <c r="S9" s="51">
        <v>122324</v>
      </c>
      <c r="T9" s="51">
        <v>20000</v>
      </c>
      <c r="U9" s="51">
        <v>26</v>
      </c>
      <c r="V9" s="125">
        <v>47585.463834451904</v>
      </c>
      <c r="W9" s="125">
        <f t="shared" si="0"/>
        <v>47585</v>
      </c>
      <c r="X9" s="51">
        <v>164466</v>
      </c>
      <c r="Y9" s="51">
        <v>129906</v>
      </c>
      <c r="Z9" s="50"/>
      <c r="AA9" s="50"/>
      <c r="AB9" s="50"/>
    </row>
    <row r="10" spans="1:34">
      <c r="A10">
        <v>8</v>
      </c>
      <c r="B10" s="12" t="s">
        <v>22</v>
      </c>
      <c r="C10" t="s">
        <v>132</v>
      </c>
      <c r="D10" s="14"/>
      <c r="E10" s="14"/>
      <c r="F10" s="14"/>
      <c r="G10" s="14"/>
      <c r="H10" s="14"/>
      <c r="I10" s="14"/>
      <c r="J10" s="14"/>
      <c r="K10" s="49" t="str">
        <f>IF($C10='4. Board Level Worksheet'!$C$5,'4. Board Level Worksheet'!$C$18,"")</f>
        <v/>
      </c>
      <c r="L10" s="49" t="str">
        <f>IF($C10='4. Board Level Worksheet'!$C$5,'4. Board Level Worksheet'!$C$19,"")</f>
        <v/>
      </c>
      <c r="M10" s="51" t="str">
        <f>IF($C10='4. Board Level Worksheet'!$C$5,'4. Board Level Worksheet'!$C$21,"")</f>
        <v/>
      </c>
      <c r="N10" s="51" t="str">
        <f>IF($C10='4. Board Level Worksheet'!$C$5,'4. Board Level Worksheet'!$C$28,"")</f>
        <v/>
      </c>
      <c r="O10" s="51" t="str">
        <f>IF($C10='4. Board Level Worksheet'!$C$5,'4. Board Level Worksheet'!#REF!,"")</f>
        <v/>
      </c>
      <c r="P10" t="s">
        <v>132</v>
      </c>
      <c r="Q10" s="51">
        <v>148200</v>
      </c>
      <c r="R10" s="51">
        <v>148200</v>
      </c>
      <c r="S10" s="51">
        <v>62121</v>
      </c>
      <c r="T10" s="51">
        <v>6000</v>
      </c>
      <c r="U10" s="51">
        <v>10</v>
      </c>
      <c r="V10" s="125">
        <v>26220.56170469799</v>
      </c>
      <c r="W10" s="125">
        <f t="shared" si="0"/>
        <v>26221</v>
      </c>
      <c r="X10" s="51">
        <v>89867</v>
      </c>
      <c r="Y10" s="51">
        <v>68731</v>
      </c>
      <c r="Z10" s="50"/>
      <c r="AA10" s="50"/>
      <c r="AB10" s="50"/>
    </row>
    <row r="11" spans="1:34">
      <c r="A11">
        <v>9</v>
      </c>
      <c r="B11" s="12">
        <v>7</v>
      </c>
      <c r="C11" t="s">
        <v>133</v>
      </c>
      <c r="D11" s="14"/>
      <c r="E11" s="14"/>
      <c r="F11" s="14"/>
      <c r="G11" s="14"/>
      <c r="H11" s="14"/>
      <c r="I11" s="14"/>
      <c r="J11" s="14"/>
      <c r="K11" s="49" t="str">
        <f>IF($C11='4. Board Level Worksheet'!$C$5,'4. Board Level Worksheet'!$C$18,"")</f>
        <v/>
      </c>
      <c r="L11" s="49" t="str">
        <f>IF($C11='4. Board Level Worksheet'!$C$5,'4. Board Level Worksheet'!$C$19,"")</f>
        <v/>
      </c>
      <c r="M11" s="51" t="str">
        <f>IF($C11='4. Board Level Worksheet'!$C$5,'4. Board Level Worksheet'!$C$21,"")</f>
        <v/>
      </c>
      <c r="N11" s="51" t="str">
        <f>IF($C11='4. Board Level Worksheet'!$C$5,'4. Board Level Worksheet'!$C$28,"")</f>
        <v/>
      </c>
      <c r="O11" s="51" t="str">
        <f>IF($C11='4. Board Level Worksheet'!$C$5,'4. Board Level Worksheet'!#REF!,"")</f>
        <v/>
      </c>
      <c r="P11" t="s">
        <v>133</v>
      </c>
      <c r="Q11" s="51">
        <v>452800</v>
      </c>
      <c r="R11" s="51">
        <v>452800</v>
      </c>
      <c r="S11" s="51">
        <v>264305</v>
      </c>
      <c r="T11" s="51">
        <v>45000</v>
      </c>
      <c r="U11" s="51">
        <v>103</v>
      </c>
      <c r="V11" s="125">
        <v>131102.80852348995</v>
      </c>
      <c r="W11" s="125">
        <f t="shared" si="0"/>
        <v>131103</v>
      </c>
      <c r="X11" s="51">
        <v>266574</v>
      </c>
      <c r="Y11" s="51">
        <v>207518</v>
      </c>
      <c r="Z11" s="50"/>
      <c r="AA11" s="50"/>
      <c r="AB11" s="50"/>
    </row>
    <row r="12" spans="1:34">
      <c r="A12">
        <v>10</v>
      </c>
      <c r="B12" s="12">
        <v>8</v>
      </c>
      <c r="C12" t="s">
        <v>134</v>
      </c>
      <c r="D12" s="14"/>
      <c r="E12" s="14"/>
      <c r="F12" s="14"/>
      <c r="G12" s="14"/>
      <c r="H12" s="14"/>
      <c r="I12" s="14"/>
      <c r="J12" s="14"/>
      <c r="K12" s="49" t="str">
        <f>IF($C12='4. Board Level Worksheet'!$C$5,'4. Board Level Worksheet'!$C$18,"")</f>
        <v/>
      </c>
      <c r="L12" s="49" t="str">
        <f>IF($C12='4. Board Level Worksheet'!$C$5,'4. Board Level Worksheet'!$C$19,"")</f>
        <v/>
      </c>
      <c r="M12" s="51" t="str">
        <f>IF($C12='4. Board Level Worksheet'!$C$5,'4. Board Level Worksheet'!$C$21,"")</f>
        <v/>
      </c>
      <c r="N12" s="51" t="str">
        <f>IF($C12='4. Board Level Worksheet'!$C$5,'4. Board Level Worksheet'!$C$28,"")</f>
        <v/>
      </c>
      <c r="O12" s="51" t="str">
        <f>IF($C12='4. Board Level Worksheet'!$C$5,'4. Board Level Worksheet'!#REF!,"")</f>
        <v/>
      </c>
      <c r="P12" t="s">
        <v>134</v>
      </c>
      <c r="Q12" s="51">
        <v>402900</v>
      </c>
      <c r="R12" s="51">
        <v>402900</v>
      </c>
      <c r="S12" s="51">
        <v>256236.00000000003</v>
      </c>
      <c r="T12" s="51">
        <v>34000</v>
      </c>
      <c r="U12" s="51">
        <v>62</v>
      </c>
      <c r="V12" s="125">
        <v>93228.663838926179</v>
      </c>
      <c r="W12" s="125">
        <f t="shared" si="0"/>
        <v>93229</v>
      </c>
      <c r="X12" s="51">
        <v>237936</v>
      </c>
      <c r="Y12" s="51">
        <v>186714</v>
      </c>
      <c r="Z12" s="50"/>
      <c r="AA12" s="50"/>
      <c r="AB12" s="50"/>
    </row>
    <row r="13" spans="1:34">
      <c r="A13">
        <v>11</v>
      </c>
      <c r="B13" s="12">
        <v>9</v>
      </c>
      <c r="C13" t="s">
        <v>135</v>
      </c>
      <c r="D13" s="14"/>
      <c r="E13" s="14"/>
      <c r="F13" s="14"/>
      <c r="G13" s="14"/>
      <c r="H13" s="14"/>
      <c r="I13" s="14"/>
      <c r="J13" s="14"/>
      <c r="K13" s="49" t="str">
        <f>IF($C13='4. Board Level Worksheet'!$C$5,'4. Board Level Worksheet'!$C$18,"")</f>
        <v/>
      </c>
      <c r="L13" s="49" t="str">
        <f>IF($C13='4. Board Level Worksheet'!$C$5,'4. Board Level Worksheet'!$C$19,"")</f>
        <v/>
      </c>
      <c r="M13" s="51" t="str">
        <f>IF($C13='4. Board Level Worksheet'!$C$5,'4. Board Level Worksheet'!$C$21,"")</f>
        <v/>
      </c>
      <c r="N13" s="51" t="str">
        <f>IF($C13='4. Board Level Worksheet'!$C$5,'4. Board Level Worksheet'!$C$28,"")</f>
        <v/>
      </c>
      <c r="O13" s="51" t="str">
        <f>IF($C13='4. Board Level Worksheet'!$C$5,'4. Board Level Worksheet'!#REF!,"")</f>
        <v/>
      </c>
      <c r="P13" t="s">
        <v>135</v>
      </c>
      <c r="Q13" s="51">
        <v>846400</v>
      </c>
      <c r="R13" s="51">
        <v>846400</v>
      </c>
      <c r="S13" s="51">
        <v>483008</v>
      </c>
      <c r="T13" s="51">
        <v>72000</v>
      </c>
      <c r="U13" s="51">
        <v>491</v>
      </c>
      <c r="V13" s="125">
        <v>519555.57451901573</v>
      </c>
      <c r="W13" s="125">
        <f t="shared" si="0"/>
        <v>519556</v>
      </c>
      <c r="X13" s="51">
        <v>604347</v>
      </c>
      <c r="Y13" s="51">
        <v>436073</v>
      </c>
      <c r="Z13" s="50"/>
      <c r="AA13" s="50"/>
      <c r="AB13" s="50"/>
    </row>
    <row r="14" spans="1:34">
      <c r="A14">
        <v>12</v>
      </c>
      <c r="B14" s="12">
        <v>10</v>
      </c>
      <c r="C14" t="s">
        <v>136</v>
      </c>
      <c r="D14" s="14"/>
      <c r="E14" s="14"/>
      <c r="F14" s="14"/>
      <c r="G14" s="14"/>
      <c r="H14" s="14"/>
      <c r="I14" s="14"/>
      <c r="J14" s="14"/>
      <c r="K14" s="49" t="str">
        <f>IF($C14='4. Board Level Worksheet'!$C$5,'4. Board Level Worksheet'!$C$18,"")</f>
        <v/>
      </c>
      <c r="L14" s="49" t="str">
        <f>IF($C14='4. Board Level Worksheet'!$C$5,'4. Board Level Worksheet'!$C$19,"")</f>
        <v/>
      </c>
      <c r="M14" s="51" t="str">
        <f>IF($C14='4. Board Level Worksheet'!$C$5,'4. Board Level Worksheet'!$C$21,"")</f>
        <v/>
      </c>
      <c r="N14" s="51" t="str">
        <f>IF($C14='4. Board Level Worksheet'!$C$5,'4. Board Level Worksheet'!$C$28,"")</f>
        <v/>
      </c>
      <c r="O14" s="51" t="str">
        <f>IF($C14='4. Board Level Worksheet'!$C$5,'4. Board Level Worksheet'!#REF!,"")</f>
        <v/>
      </c>
      <c r="P14" t="s">
        <v>136</v>
      </c>
      <c r="Q14" s="51">
        <v>678400</v>
      </c>
      <c r="R14" s="51">
        <v>678400</v>
      </c>
      <c r="S14" s="51">
        <v>321547</v>
      </c>
      <c r="T14" s="51">
        <v>51000</v>
      </c>
      <c r="U14" s="51">
        <v>320</v>
      </c>
      <c r="V14" s="125">
        <v>350578.62131096201</v>
      </c>
      <c r="W14" s="125">
        <f t="shared" si="0"/>
        <v>350579</v>
      </c>
      <c r="X14" s="51">
        <v>747340</v>
      </c>
      <c r="Y14" s="51">
        <v>519372</v>
      </c>
      <c r="Z14" s="50"/>
      <c r="AA14" s="50"/>
      <c r="AB14" s="50"/>
    </row>
    <row r="15" spans="1:34">
      <c r="A15">
        <v>13</v>
      </c>
      <c r="B15" s="12">
        <v>11</v>
      </c>
      <c r="C15" t="s">
        <v>137</v>
      </c>
      <c r="D15" s="14"/>
      <c r="E15" s="14"/>
      <c r="F15" s="14"/>
      <c r="G15" s="14"/>
      <c r="H15" s="14"/>
      <c r="I15" s="14"/>
      <c r="J15" s="14"/>
      <c r="K15" s="49" t="str">
        <f>IF($C15='4. Board Level Worksheet'!$C$5,'4. Board Level Worksheet'!$C$18,"")</f>
        <v/>
      </c>
      <c r="L15" s="49" t="str">
        <f>IF($C15='4. Board Level Worksheet'!$C$5,'4. Board Level Worksheet'!$C$19,"")</f>
        <v/>
      </c>
      <c r="M15" s="51" t="str">
        <f>IF($C15='4. Board Level Worksheet'!$C$5,'4. Board Level Worksheet'!$C$21,"")</f>
        <v/>
      </c>
      <c r="N15" s="51" t="str">
        <f>IF($C15='4. Board Level Worksheet'!$C$5,'4. Board Level Worksheet'!$C$28,"")</f>
        <v/>
      </c>
      <c r="O15" s="51" t="str">
        <f>IF($C15='4. Board Level Worksheet'!$C$5,'4. Board Level Worksheet'!#REF!,"")</f>
        <v/>
      </c>
      <c r="P15" t="s">
        <v>137</v>
      </c>
      <c r="Q15" s="51">
        <v>1810200</v>
      </c>
      <c r="R15" s="51">
        <v>1810200</v>
      </c>
      <c r="S15" s="51">
        <v>1146633</v>
      </c>
      <c r="T15" s="51">
        <v>201000</v>
      </c>
      <c r="U15" s="51">
        <v>630</v>
      </c>
      <c r="V15" s="125">
        <v>698243.84687695757</v>
      </c>
      <c r="W15" s="125">
        <f t="shared" si="0"/>
        <v>698244</v>
      </c>
      <c r="X15" s="51">
        <v>1209330</v>
      </c>
      <c r="Y15" s="51">
        <v>908973</v>
      </c>
      <c r="Z15" s="50"/>
      <c r="AA15" s="50"/>
      <c r="AB15" s="50"/>
    </row>
    <row r="16" spans="1:34">
      <c r="A16">
        <v>14</v>
      </c>
      <c r="B16" s="12">
        <v>12</v>
      </c>
      <c r="C16" t="s">
        <v>138</v>
      </c>
      <c r="D16" s="14"/>
      <c r="E16" s="14"/>
      <c r="F16" s="14"/>
      <c r="G16" s="14"/>
      <c r="H16" s="14"/>
      <c r="I16" s="14"/>
      <c r="J16" s="14"/>
      <c r="K16" s="49" t="str">
        <f>IF($C16='4. Board Level Worksheet'!$C$5,'4. Board Level Worksheet'!$C$18,"")</f>
        <v/>
      </c>
      <c r="L16" s="49" t="str">
        <f>IF($C16='4. Board Level Worksheet'!$C$5,'4. Board Level Worksheet'!$C$19,"")</f>
        <v/>
      </c>
      <c r="M16" s="51" t="str">
        <f>IF($C16='4. Board Level Worksheet'!$C$5,'4. Board Level Worksheet'!$C$21,"")</f>
        <v/>
      </c>
      <c r="N16" s="51" t="str">
        <f>IF($C16='4. Board Level Worksheet'!$C$5,'4. Board Level Worksheet'!$C$28,"")</f>
        <v/>
      </c>
      <c r="O16" s="51" t="str">
        <f>IF($C16='4. Board Level Worksheet'!$C$5,'4. Board Level Worksheet'!#REF!,"")</f>
        <v/>
      </c>
      <c r="P16" t="s">
        <v>138</v>
      </c>
      <c r="Q16" s="51">
        <v>6918600</v>
      </c>
      <c r="R16" s="51">
        <v>6918600</v>
      </c>
      <c r="S16" s="51">
        <v>3721149</v>
      </c>
      <c r="T16" s="51">
        <v>527000</v>
      </c>
      <c r="U16" s="51">
        <v>648</v>
      </c>
      <c r="V16" s="125">
        <v>908008.34051454149</v>
      </c>
      <c r="W16" s="125">
        <f t="shared" si="0"/>
        <v>908008</v>
      </c>
      <c r="X16" s="51">
        <v>5823125</v>
      </c>
      <c r="Y16" s="51">
        <v>3959828</v>
      </c>
      <c r="Z16" s="50"/>
      <c r="AA16" s="50"/>
      <c r="AB16" s="50"/>
    </row>
    <row r="17" spans="1:28">
      <c r="A17">
        <v>15</v>
      </c>
      <c r="B17" s="12">
        <v>13</v>
      </c>
      <c r="C17" t="s">
        <v>139</v>
      </c>
      <c r="D17" s="14"/>
      <c r="E17" s="14"/>
      <c r="F17" s="14"/>
      <c r="G17" s="14"/>
      <c r="H17" s="14"/>
      <c r="I17" s="14"/>
      <c r="J17" s="14"/>
      <c r="K17" s="49" t="str">
        <f>IF($C17='4. Board Level Worksheet'!$C$5,'4. Board Level Worksheet'!$C$18,"")</f>
        <v/>
      </c>
      <c r="L17" s="49" t="str">
        <f>IF($C17='4. Board Level Worksheet'!$C$5,'4. Board Level Worksheet'!$C$19,"")</f>
        <v/>
      </c>
      <c r="M17" s="51" t="str">
        <f>IF($C17='4. Board Level Worksheet'!$C$5,'4. Board Level Worksheet'!$C$21,"")</f>
        <v/>
      </c>
      <c r="N17" s="51" t="str">
        <f>IF($C17='4. Board Level Worksheet'!$C$5,'4. Board Level Worksheet'!$C$28,"")</f>
        <v/>
      </c>
      <c r="O17" s="51" t="str">
        <f>IF($C17='4. Board Level Worksheet'!$C$5,'4. Board Level Worksheet'!#REF!,"")</f>
        <v/>
      </c>
      <c r="P17" t="s">
        <v>139</v>
      </c>
      <c r="Q17" s="51">
        <v>1439500</v>
      </c>
      <c r="R17" s="51">
        <v>1439500</v>
      </c>
      <c r="S17" s="51">
        <v>999955</v>
      </c>
      <c r="T17" s="51">
        <v>171000</v>
      </c>
      <c r="U17" s="51">
        <v>311</v>
      </c>
      <c r="V17" s="125">
        <v>374856.91918568237</v>
      </c>
      <c r="W17" s="125">
        <f t="shared" si="0"/>
        <v>374857</v>
      </c>
      <c r="X17" s="51">
        <v>899094</v>
      </c>
      <c r="Y17" s="51">
        <v>671210</v>
      </c>
      <c r="Z17" s="50"/>
      <c r="AA17" s="50"/>
      <c r="AB17" s="50"/>
    </row>
    <row r="18" spans="1:28">
      <c r="A18">
        <v>16</v>
      </c>
      <c r="B18" s="12">
        <v>14</v>
      </c>
      <c r="C18" t="s">
        <v>140</v>
      </c>
      <c r="D18" s="14"/>
      <c r="E18" s="14"/>
      <c r="F18" s="14"/>
      <c r="G18" s="14"/>
      <c r="H18" s="14"/>
      <c r="I18" s="14"/>
      <c r="J18" s="14"/>
      <c r="K18" s="49" t="str">
        <f>IF($C18='4. Board Level Worksheet'!$C$5,'4. Board Level Worksheet'!$C$18,"")</f>
        <v/>
      </c>
      <c r="L18" s="49" t="str">
        <f>IF($C18='4. Board Level Worksheet'!$C$5,'4. Board Level Worksheet'!$C$19,"")</f>
        <v/>
      </c>
      <c r="M18" s="51" t="str">
        <f>IF($C18='4. Board Level Worksheet'!$C$5,'4. Board Level Worksheet'!$C$21,"")</f>
        <v/>
      </c>
      <c r="N18" s="51" t="str">
        <f>IF($C18='4. Board Level Worksheet'!$C$5,'4. Board Level Worksheet'!$C$28,"")</f>
        <v/>
      </c>
      <c r="O18" s="51" t="str">
        <f>IF($C18='4. Board Level Worksheet'!$C$5,'4. Board Level Worksheet'!#REF!,"")</f>
        <v/>
      </c>
      <c r="P18" t="s">
        <v>140</v>
      </c>
      <c r="Q18" s="51">
        <v>882200</v>
      </c>
      <c r="R18" s="51">
        <v>882200</v>
      </c>
      <c r="S18" s="51">
        <v>479017</v>
      </c>
      <c r="T18" s="51">
        <v>78000</v>
      </c>
      <c r="U18" s="51">
        <v>933</v>
      </c>
      <c r="V18" s="125">
        <v>954622.67243400461</v>
      </c>
      <c r="W18" s="125">
        <f t="shared" si="0"/>
        <v>954623</v>
      </c>
      <c r="X18" s="51">
        <v>832483</v>
      </c>
      <c r="Y18" s="51">
        <v>582178</v>
      </c>
      <c r="Z18" s="50"/>
      <c r="AA18" s="50"/>
      <c r="AB18" s="50"/>
    </row>
    <row r="19" spans="1:28">
      <c r="A19">
        <v>17</v>
      </c>
      <c r="B19" s="12">
        <v>15</v>
      </c>
      <c r="C19" t="s">
        <v>141</v>
      </c>
      <c r="D19" s="14"/>
      <c r="E19" s="14"/>
      <c r="F19" s="14"/>
      <c r="G19" s="14"/>
      <c r="H19" s="14"/>
      <c r="I19" s="14"/>
      <c r="J19" s="14"/>
      <c r="K19" s="49" t="str">
        <f>IF($C19='4. Board Level Worksheet'!$C$5,'4. Board Level Worksheet'!$C$18,"")</f>
        <v/>
      </c>
      <c r="L19" s="49" t="str">
        <f>IF($C19='4. Board Level Worksheet'!$C$5,'4. Board Level Worksheet'!$C$19,"")</f>
        <v/>
      </c>
      <c r="M19" s="51" t="str">
        <f>IF($C19='4. Board Level Worksheet'!$C$5,'4. Board Level Worksheet'!$C$21,"")</f>
        <v/>
      </c>
      <c r="N19" s="51" t="str">
        <f>IF($C19='4. Board Level Worksheet'!$C$5,'4. Board Level Worksheet'!$C$28,"")</f>
        <v/>
      </c>
      <c r="O19" s="51" t="str">
        <f>IF($C19='4. Board Level Worksheet'!$C$5,'4. Board Level Worksheet'!#REF!,"")</f>
        <v/>
      </c>
      <c r="P19" t="s">
        <v>141</v>
      </c>
      <c r="Q19" s="51">
        <v>532000</v>
      </c>
      <c r="R19" s="51">
        <v>532000</v>
      </c>
      <c r="S19" s="51">
        <v>267472</v>
      </c>
      <c r="T19" s="51">
        <v>35000</v>
      </c>
      <c r="U19" s="51">
        <v>768</v>
      </c>
      <c r="V19" s="125">
        <v>779818.92773601797</v>
      </c>
      <c r="W19" s="125">
        <f t="shared" si="0"/>
        <v>779819</v>
      </c>
      <c r="X19" s="51">
        <v>509333</v>
      </c>
      <c r="Y19" s="51">
        <v>357261</v>
      </c>
      <c r="Z19" s="50"/>
      <c r="AA19" s="50"/>
      <c r="AB19" s="50"/>
    </row>
    <row r="20" spans="1:28">
      <c r="A20">
        <v>18</v>
      </c>
      <c r="B20" s="12">
        <v>16</v>
      </c>
      <c r="C20" t="s">
        <v>142</v>
      </c>
      <c r="D20" s="14"/>
      <c r="E20" s="14"/>
      <c r="F20" s="14"/>
      <c r="G20" s="14"/>
      <c r="H20" s="14"/>
      <c r="I20" s="14"/>
      <c r="J20" s="14"/>
      <c r="K20" s="49" t="str">
        <f>IF($C20='4. Board Level Worksheet'!$C$5,'4. Board Level Worksheet'!$C$18,"")</f>
        <v/>
      </c>
      <c r="L20" s="49" t="str">
        <f>IF($C20='4. Board Level Worksheet'!$C$5,'4. Board Level Worksheet'!$C$19,"")</f>
        <v/>
      </c>
      <c r="M20" s="51" t="str">
        <f>IF($C20='4. Board Level Worksheet'!$C$5,'4. Board Level Worksheet'!$C$21,"")</f>
        <v/>
      </c>
      <c r="N20" s="51" t="str">
        <f>IF($C20='4. Board Level Worksheet'!$C$5,'4. Board Level Worksheet'!$C$28,"")</f>
        <v/>
      </c>
      <c r="O20" s="51" t="str">
        <f>IF($C20='4. Board Level Worksheet'!$C$5,'4. Board Level Worksheet'!#REF!,"")</f>
        <v/>
      </c>
      <c r="P20" t="s">
        <v>142</v>
      </c>
      <c r="Q20" s="51">
        <v>2588000</v>
      </c>
      <c r="R20" s="51">
        <v>2588000</v>
      </c>
      <c r="S20" s="51">
        <v>1696047</v>
      </c>
      <c r="T20" s="51">
        <v>282000</v>
      </c>
      <c r="U20" s="51">
        <v>497</v>
      </c>
      <c r="V20" s="125">
        <v>595303.86388814321</v>
      </c>
      <c r="W20" s="125">
        <f t="shared" si="0"/>
        <v>595304</v>
      </c>
      <c r="X20" s="51">
        <v>1276193</v>
      </c>
      <c r="Y20" s="51">
        <v>993290</v>
      </c>
      <c r="Z20" s="50"/>
      <c r="AA20" s="50"/>
      <c r="AB20" s="50"/>
    </row>
    <row r="21" spans="1:28">
      <c r="A21">
        <v>19</v>
      </c>
      <c r="B21" s="12">
        <v>17</v>
      </c>
      <c r="C21" t="s">
        <v>143</v>
      </c>
      <c r="D21" s="14"/>
      <c r="E21" s="14"/>
      <c r="F21" s="14"/>
      <c r="G21" s="14"/>
      <c r="H21" s="14"/>
      <c r="I21" s="14"/>
      <c r="J21" s="14"/>
      <c r="K21" s="49" t="str">
        <f>IF($C21='4. Board Level Worksheet'!$C$5,'4. Board Level Worksheet'!$C$18,"")</f>
        <v/>
      </c>
      <c r="L21" s="49" t="str">
        <f>IF($C21='4. Board Level Worksheet'!$C$5,'4. Board Level Worksheet'!$C$19,"")</f>
        <v/>
      </c>
      <c r="M21" s="51" t="str">
        <f>IF($C21='4. Board Level Worksheet'!$C$5,'4. Board Level Worksheet'!$C$21,"")</f>
        <v/>
      </c>
      <c r="N21" s="51" t="str">
        <f>IF($C21='4. Board Level Worksheet'!$C$5,'4. Board Level Worksheet'!$C$28,"")</f>
        <v/>
      </c>
      <c r="O21" s="51" t="str">
        <f>IF($C21='4. Board Level Worksheet'!$C$5,'4. Board Level Worksheet'!#REF!,"")</f>
        <v/>
      </c>
      <c r="P21" t="s">
        <v>143</v>
      </c>
      <c r="Q21" s="51">
        <v>1078400</v>
      </c>
      <c r="R21" s="51">
        <v>1078400</v>
      </c>
      <c r="S21" s="51">
        <v>718543</v>
      </c>
      <c r="T21" s="51">
        <v>123000</v>
      </c>
      <c r="U21" s="51">
        <v>149</v>
      </c>
      <c r="V21" s="125">
        <v>208793.36172259509</v>
      </c>
      <c r="W21" s="125">
        <f t="shared" si="0"/>
        <v>208793</v>
      </c>
      <c r="X21" s="51">
        <v>499402</v>
      </c>
      <c r="Y21" s="51">
        <v>417881</v>
      </c>
      <c r="Z21" s="50"/>
      <c r="AA21" s="50"/>
      <c r="AB21" s="50"/>
    </row>
    <row r="22" spans="1:28">
      <c r="A22">
        <v>20</v>
      </c>
      <c r="B22" s="12">
        <v>18</v>
      </c>
      <c r="C22" t="s">
        <v>144</v>
      </c>
      <c r="D22" s="14"/>
      <c r="E22" s="14"/>
      <c r="F22" s="14"/>
      <c r="G22" s="14"/>
      <c r="H22" s="14"/>
      <c r="I22" s="14"/>
      <c r="J22" s="14"/>
      <c r="K22" s="49" t="str">
        <f>IF($C22='4. Board Level Worksheet'!$C$5,'4. Board Level Worksheet'!$C$18,"")</f>
        <v/>
      </c>
      <c r="L22" s="49" t="str">
        <f>IF($C22='4. Board Level Worksheet'!$C$5,'4. Board Level Worksheet'!$C$19,"")</f>
        <v/>
      </c>
      <c r="M22" s="51" t="str">
        <f>IF($C22='4. Board Level Worksheet'!$C$5,'4. Board Level Worksheet'!$C$21,"")</f>
        <v/>
      </c>
      <c r="N22" s="51" t="str">
        <f>IF($C22='4. Board Level Worksheet'!$C$5,'4. Board Level Worksheet'!$C$28,"")</f>
        <v/>
      </c>
      <c r="O22" s="51" t="str">
        <f>IF($C22='4. Board Level Worksheet'!$C$5,'4. Board Level Worksheet'!#REF!,"")</f>
        <v/>
      </c>
      <c r="P22" t="s">
        <v>144</v>
      </c>
      <c r="Q22" s="51">
        <v>845000</v>
      </c>
      <c r="R22" s="51">
        <v>845000</v>
      </c>
      <c r="S22" s="51">
        <v>485608</v>
      </c>
      <c r="T22" s="51">
        <v>11000</v>
      </c>
      <c r="U22" s="51">
        <v>262</v>
      </c>
      <c r="V22" s="125">
        <v>398164.08514541388</v>
      </c>
      <c r="W22" s="125">
        <f t="shared" si="0"/>
        <v>398164</v>
      </c>
      <c r="X22" s="51">
        <v>492669</v>
      </c>
      <c r="Y22" s="51">
        <v>375544</v>
      </c>
      <c r="Z22" s="50"/>
      <c r="AA22" s="50"/>
      <c r="AB22" s="50"/>
    </row>
    <row r="23" spans="1:28">
      <c r="A23">
        <v>21</v>
      </c>
      <c r="B23" s="12">
        <v>19</v>
      </c>
      <c r="C23" t="s">
        <v>145</v>
      </c>
      <c r="D23" s="14"/>
      <c r="E23" s="14"/>
      <c r="F23" s="14"/>
      <c r="G23" s="14"/>
      <c r="H23" s="14"/>
      <c r="I23" s="14"/>
      <c r="J23" s="14"/>
      <c r="K23" s="49" t="str">
        <f>IF($C23='4. Board Level Worksheet'!$C$5,'4. Board Level Worksheet'!$C$18,"")</f>
        <v/>
      </c>
      <c r="L23" s="49" t="str">
        <f>IF($C23='4. Board Level Worksheet'!$C$5,'4. Board Level Worksheet'!$C$19,"")</f>
        <v/>
      </c>
      <c r="M23" s="51" t="str">
        <f>IF($C23='4. Board Level Worksheet'!$C$5,'4. Board Level Worksheet'!$C$21,"")</f>
        <v/>
      </c>
      <c r="N23" s="51" t="str">
        <f>IF($C23='4. Board Level Worksheet'!$C$5,'4. Board Level Worksheet'!$C$28,"")</f>
        <v/>
      </c>
      <c r="O23" s="51" t="str">
        <f>IF($C23='4. Board Level Worksheet'!$C$5,'4. Board Level Worksheet'!#REF!,"")</f>
        <v/>
      </c>
      <c r="P23" t="s">
        <v>145</v>
      </c>
      <c r="Q23" s="51">
        <v>2991300</v>
      </c>
      <c r="R23" s="51">
        <v>2991300</v>
      </c>
      <c r="S23" s="51">
        <v>2033872.0000000002</v>
      </c>
      <c r="T23" s="51">
        <v>417000</v>
      </c>
      <c r="U23" s="51">
        <v>1462</v>
      </c>
      <c r="V23" s="125">
        <v>1553811.063982103</v>
      </c>
      <c r="W23" s="125">
        <f t="shared" si="0"/>
        <v>1553811</v>
      </c>
      <c r="X23" s="51">
        <v>1892163</v>
      </c>
      <c r="Y23" s="51">
        <v>1359560</v>
      </c>
      <c r="Z23" s="50"/>
      <c r="AA23" s="50"/>
      <c r="AB23" s="50"/>
    </row>
    <row r="24" spans="1:28">
      <c r="A24">
        <v>22</v>
      </c>
      <c r="B24" s="12">
        <v>20</v>
      </c>
      <c r="C24" t="s">
        <v>146</v>
      </c>
      <c r="D24" s="14"/>
      <c r="E24" s="14"/>
      <c r="F24" s="14"/>
      <c r="G24" s="14"/>
      <c r="H24" s="14"/>
      <c r="I24" s="14"/>
      <c r="J24" s="14"/>
      <c r="K24" s="49" t="str">
        <f>IF($C24='4. Board Level Worksheet'!$C$5,'4. Board Level Worksheet'!$C$18,"")</f>
        <v/>
      </c>
      <c r="L24" s="49" t="str">
        <f>IF($C24='4. Board Level Worksheet'!$C$5,'4. Board Level Worksheet'!$C$19,"")</f>
        <v/>
      </c>
      <c r="M24" s="51" t="str">
        <f>IF($C24='4. Board Level Worksheet'!$C$5,'4. Board Level Worksheet'!$C$21,"")</f>
        <v/>
      </c>
      <c r="N24" s="51" t="str">
        <f>IF($C24='4. Board Level Worksheet'!$C$5,'4. Board Level Worksheet'!$C$28,"")</f>
        <v/>
      </c>
      <c r="O24" s="51" t="str">
        <f>IF($C24='4. Board Level Worksheet'!$C$5,'4. Board Level Worksheet'!#REF!,"")</f>
        <v/>
      </c>
      <c r="P24" t="s">
        <v>146</v>
      </c>
      <c r="Q24" s="51">
        <v>1239500</v>
      </c>
      <c r="R24" s="51">
        <v>1239500</v>
      </c>
      <c r="S24" s="51">
        <v>884175</v>
      </c>
      <c r="T24" s="51">
        <v>155000</v>
      </c>
      <c r="U24" s="51">
        <v>1045</v>
      </c>
      <c r="V24" s="125">
        <v>1076014.1618076065</v>
      </c>
      <c r="W24" s="125">
        <f t="shared" si="0"/>
        <v>1076014</v>
      </c>
      <c r="X24" s="51">
        <v>842069</v>
      </c>
      <c r="Y24" s="51">
        <v>626331</v>
      </c>
      <c r="Z24" s="50"/>
      <c r="AA24" s="50"/>
      <c r="AB24" s="50"/>
    </row>
    <row r="25" spans="1:28">
      <c r="A25">
        <v>23</v>
      </c>
      <c r="B25" s="12">
        <v>21</v>
      </c>
      <c r="C25" t="s">
        <v>147</v>
      </c>
      <c r="D25" s="14"/>
      <c r="E25" s="14"/>
      <c r="F25" s="14"/>
      <c r="G25" s="14"/>
      <c r="H25" s="14"/>
      <c r="I25" s="14"/>
      <c r="J25" s="14"/>
      <c r="K25" s="49" t="str">
        <f>IF($C25='4. Board Level Worksheet'!$C$5,'4. Board Level Worksheet'!$C$18,"")</f>
        <v/>
      </c>
      <c r="L25" s="49" t="str">
        <f>IF($C25='4. Board Level Worksheet'!$C$5,'4. Board Level Worksheet'!$C$19,"")</f>
        <v/>
      </c>
      <c r="M25" s="51" t="str">
        <f>IF($C25='4. Board Level Worksheet'!$C$5,'4. Board Level Worksheet'!$C$21,"")</f>
        <v/>
      </c>
      <c r="N25" s="51" t="str">
        <f>IF($C25='4. Board Level Worksheet'!$C$5,'4. Board Level Worksheet'!$C$28,"")</f>
        <v/>
      </c>
      <c r="O25" s="51" t="str">
        <f>IF($C25='4. Board Level Worksheet'!$C$5,'4. Board Level Worksheet'!#REF!,"")</f>
        <v/>
      </c>
      <c r="P25" t="s">
        <v>147</v>
      </c>
      <c r="Q25" s="51">
        <v>1162000</v>
      </c>
      <c r="R25" s="51">
        <v>1162000</v>
      </c>
      <c r="S25" s="51">
        <v>673025</v>
      </c>
      <c r="T25" s="51">
        <v>120000</v>
      </c>
      <c r="U25" s="51">
        <v>794</v>
      </c>
      <c r="V25" s="125">
        <v>826433.25965548109</v>
      </c>
      <c r="W25" s="125">
        <f t="shared" si="0"/>
        <v>826433</v>
      </c>
      <c r="X25" s="51">
        <v>793548</v>
      </c>
      <c r="Y25" s="51">
        <v>611145</v>
      </c>
      <c r="Z25" s="50"/>
      <c r="AA25" s="50"/>
      <c r="AB25" s="50"/>
    </row>
    <row r="26" spans="1:28">
      <c r="A26">
        <v>24</v>
      </c>
      <c r="B26" s="12">
        <v>22</v>
      </c>
      <c r="C26" t="s">
        <v>148</v>
      </c>
      <c r="D26" s="14"/>
      <c r="E26" s="14"/>
      <c r="F26" s="14"/>
      <c r="G26" s="14"/>
      <c r="H26" s="14"/>
      <c r="I26" s="14"/>
      <c r="J26" s="14"/>
      <c r="K26" s="49" t="str">
        <f>IF($C26='4. Board Level Worksheet'!$C$5,'4. Board Level Worksheet'!$C$18,"")</f>
        <v/>
      </c>
      <c r="L26" s="49" t="str">
        <f>IF($C26='4. Board Level Worksheet'!$C$5,'4. Board Level Worksheet'!$C$19,"")</f>
        <v/>
      </c>
      <c r="M26" s="51" t="str">
        <f>IF($C26='4. Board Level Worksheet'!$C$5,'4. Board Level Worksheet'!$C$21,"")</f>
        <v/>
      </c>
      <c r="N26" s="51" t="str">
        <f>IF($C26='4. Board Level Worksheet'!$C$5,'4. Board Level Worksheet'!$C$28,"")</f>
        <v/>
      </c>
      <c r="O26" s="51" t="str">
        <f>IF($C26='4. Board Level Worksheet'!$C$5,'4. Board Level Worksheet'!#REF!,"")</f>
        <v/>
      </c>
      <c r="P26" t="s">
        <v>148</v>
      </c>
      <c r="Q26" s="51">
        <v>1019300</v>
      </c>
      <c r="R26" s="51">
        <v>1019300</v>
      </c>
      <c r="S26" s="51">
        <v>538014</v>
      </c>
      <c r="T26" s="51">
        <v>69000</v>
      </c>
      <c r="U26" s="51">
        <v>428</v>
      </c>
      <c r="V26" s="125">
        <v>470998.97876957501</v>
      </c>
      <c r="W26" s="125">
        <f t="shared" si="0"/>
        <v>470999</v>
      </c>
      <c r="X26" s="51">
        <v>810095</v>
      </c>
      <c r="Y26" s="51">
        <v>594963</v>
      </c>
      <c r="Z26" s="50"/>
      <c r="AA26" s="50"/>
      <c r="AB26" s="50"/>
    </row>
    <row r="27" spans="1:28">
      <c r="A27">
        <v>25</v>
      </c>
      <c r="B27" s="12">
        <v>23</v>
      </c>
      <c r="C27" t="s">
        <v>149</v>
      </c>
      <c r="D27" s="14"/>
      <c r="E27" s="14"/>
      <c r="F27" s="14"/>
      <c r="G27" s="14"/>
      <c r="H27" s="14"/>
      <c r="I27" s="14"/>
      <c r="J27" s="14"/>
      <c r="K27" s="49" t="str">
        <f>IF($C27='4. Board Level Worksheet'!$C$5,'4. Board Level Worksheet'!$C$18,"")</f>
        <v/>
      </c>
      <c r="L27" s="49" t="str">
        <f>IF($C27='4. Board Level Worksheet'!$C$5,'4. Board Level Worksheet'!$C$19,"")</f>
        <v/>
      </c>
      <c r="M27" s="51" t="str">
        <f>IF($C27='4. Board Level Worksheet'!$C$5,'4. Board Level Worksheet'!$C$21,"")</f>
        <v/>
      </c>
      <c r="N27" s="51" t="str">
        <f>IF($C27='4. Board Level Worksheet'!$C$5,'4. Board Level Worksheet'!$C$28,"")</f>
        <v/>
      </c>
      <c r="O27" s="51" t="str">
        <f>IF($C27='4. Board Level Worksheet'!$C$5,'4. Board Level Worksheet'!#REF!,"")</f>
        <v/>
      </c>
      <c r="P27" t="s">
        <v>149</v>
      </c>
      <c r="Q27" s="51">
        <v>764100</v>
      </c>
      <c r="R27" s="51">
        <v>764100</v>
      </c>
      <c r="S27" s="51">
        <v>367275</v>
      </c>
      <c r="T27" s="51">
        <v>67000</v>
      </c>
      <c r="U27" s="51">
        <v>765</v>
      </c>
      <c r="V27" s="125">
        <v>786616.85114093963</v>
      </c>
      <c r="W27" s="125">
        <f t="shared" si="0"/>
        <v>786617</v>
      </c>
      <c r="X27" s="51">
        <v>827338</v>
      </c>
      <c r="Y27" s="51">
        <v>538674</v>
      </c>
      <c r="Z27" s="50"/>
      <c r="AA27" s="50"/>
      <c r="AB27" s="50"/>
    </row>
    <row r="28" spans="1:28">
      <c r="A28">
        <v>26</v>
      </c>
      <c r="B28" s="12">
        <v>24</v>
      </c>
      <c r="C28" t="s">
        <v>150</v>
      </c>
      <c r="D28" s="14"/>
      <c r="E28" s="14"/>
      <c r="F28" s="14"/>
      <c r="G28" s="14"/>
      <c r="H28" s="14"/>
      <c r="I28" s="14"/>
      <c r="J28" s="14"/>
      <c r="K28" s="49" t="str">
        <f>IF($C28='4. Board Level Worksheet'!$C$5,'4. Board Level Worksheet'!$C$18,"")</f>
        <v/>
      </c>
      <c r="L28" s="49" t="str">
        <f>IF($C28='4. Board Level Worksheet'!$C$5,'4. Board Level Worksheet'!$C$19,"")</f>
        <v/>
      </c>
      <c r="M28" s="51" t="str">
        <f>IF($C28='4. Board Level Worksheet'!$C$5,'4. Board Level Worksheet'!$C$21,"")</f>
        <v/>
      </c>
      <c r="N28" s="51" t="str">
        <f>IF($C28='4. Board Level Worksheet'!$C$5,'4. Board Level Worksheet'!$C$28,"")</f>
        <v/>
      </c>
      <c r="O28" s="51" t="str">
        <f>IF($C28='4. Board Level Worksheet'!$C$5,'4. Board Level Worksheet'!#REF!,"")</f>
        <v/>
      </c>
      <c r="P28" t="s">
        <v>150</v>
      </c>
      <c r="Q28" s="51">
        <v>1467400</v>
      </c>
      <c r="R28" s="51">
        <v>1467400</v>
      </c>
      <c r="S28" s="51">
        <v>863236</v>
      </c>
      <c r="T28" s="51">
        <v>156000</v>
      </c>
      <c r="U28" s="51">
        <v>331</v>
      </c>
      <c r="V28" s="125">
        <v>389423.89791051456</v>
      </c>
      <c r="W28" s="125">
        <f t="shared" si="0"/>
        <v>389424</v>
      </c>
      <c r="X28" s="51">
        <v>1034771</v>
      </c>
      <c r="Y28" s="51">
        <v>710793</v>
      </c>
      <c r="Z28" s="50"/>
      <c r="AA28" s="50"/>
      <c r="AB28" s="50"/>
    </row>
    <row r="29" spans="1:28">
      <c r="A29">
        <v>27</v>
      </c>
      <c r="B29" s="12">
        <v>25</v>
      </c>
      <c r="C29" t="s">
        <v>151</v>
      </c>
      <c r="D29" s="14"/>
      <c r="E29" s="14"/>
      <c r="F29" s="14"/>
      <c r="G29" s="14"/>
      <c r="H29" s="14"/>
      <c r="I29" s="14"/>
      <c r="J29" s="14"/>
      <c r="K29" s="49" t="str">
        <f>IF($C29='4. Board Level Worksheet'!$C$5,'4. Board Level Worksheet'!$C$18,"")</f>
        <v/>
      </c>
      <c r="L29" s="49" t="str">
        <f>IF($C29='4. Board Level Worksheet'!$C$5,'4. Board Level Worksheet'!$C$19,"")</f>
        <v/>
      </c>
      <c r="M29" s="51" t="str">
        <f>IF($C29='4. Board Level Worksheet'!$C$5,'4. Board Level Worksheet'!$C$21,"")</f>
        <v/>
      </c>
      <c r="N29" s="51" t="str">
        <f>IF($C29='4. Board Level Worksheet'!$C$5,'4. Board Level Worksheet'!$C$28,"")</f>
        <v/>
      </c>
      <c r="O29" s="51" t="str">
        <f>IF($C29='4. Board Level Worksheet'!$C$5,'4. Board Level Worksheet'!#REF!,"")</f>
        <v/>
      </c>
      <c r="P29" t="s">
        <v>151</v>
      </c>
      <c r="Q29" s="51">
        <v>1681500</v>
      </c>
      <c r="R29" s="51">
        <v>1681500</v>
      </c>
      <c r="S29" s="51">
        <v>1073366</v>
      </c>
      <c r="T29" s="51">
        <v>161000</v>
      </c>
      <c r="U29" s="51">
        <v>780</v>
      </c>
      <c r="V29" s="125">
        <v>836144.57880536921</v>
      </c>
      <c r="W29" s="125">
        <f t="shared" si="0"/>
        <v>836145</v>
      </c>
      <c r="X29" s="51">
        <v>968614</v>
      </c>
      <c r="Y29" s="51">
        <v>739548</v>
      </c>
      <c r="Z29" s="50"/>
      <c r="AA29" s="50"/>
      <c r="AB29" s="50"/>
    </row>
    <row r="30" spans="1:28">
      <c r="A30">
        <v>28</v>
      </c>
      <c r="B30" s="12">
        <v>26</v>
      </c>
      <c r="C30" t="s">
        <v>152</v>
      </c>
      <c r="D30" s="14"/>
      <c r="E30" s="14"/>
      <c r="F30" s="14"/>
      <c r="G30" s="14"/>
      <c r="H30" s="14"/>
      <c r="I30" s="14"/>
      <c r="J30" s="14"/>
      <c r="K30" s="49" t="str">
        <f>IF($C30='4. Board Level Worksheet'!$C$5,'4. Board Level Worksheet'!$C$18,"")</f>
        <v/>
      </c>
      <c r="L30" s="49" t="str">
        <f>IF($C30='4. Board Level Worksheet'!$C$5,'4. Board Level Worksheet'!$C$19,"")</f>
        <v/>
      </c>
      <c r="M30" s="51" t="str">
        <f>IF($C30='4. Board Level Worksheet'!$C$5,'4. Board Level Worksheet'!$C$21,"")</f>
        <v/>
      </c>
      <c r="N30" s="51" t="str">
        <f>IF($C30='4. Board Level Worksheet'!$C$5,'4. Board Level Worksheet'!$C$28,"")</f>
        <v/>
      </c>
      <c r="O30" s="51" t="str">
        <f>IF($C30='4. Board Level Worksheet'!$C$5,'4. Board Level Worksheet'!#REF!,"")</f>
        <v/>
      </c>
      <c r="P30" t="s">
        <v>152</v>
      </c>
      <c r="Q30" s="51">
        <v>860700</v>
      </c>
      <c r="R30" s="51">
        <v>860700</v>
      </c>
      <c r="S30" s="51">
        <v>438959</v>
      </c>
      <c r="T30" s="51">
        <v>58000</v>
      </c>
      <c r="U30" s="51">
        <v>147</v>
      </c>
      <c r="V30" s="125">
        <v>191312.98725279645</v>
      </c>
      <c r="W30" s="125">
        <f t="shared" si="0"/>
        <v>191313</v>
      </c>
      <c r="X30" s="51">
        <v>541141</v>
      </c>
      <c r="Y30" s="51">
        <v>419649</v>
      </c>
      <c r="Z30" s="50"/>
      <c r="AA30" s="50"/>
      <c r="AB30" s="50"/>
    </row>
    <row r="31" spans="1:28">
      <c r="A31">
        <v>29</v>
      </c>
      <c r="B31" s="12">
        <v>27</v>
      </c>
      <c r="C31" t="s">
        <v>153</v>
      </c>
      <c r="D31" s="14"/>
      <c r="E31" s="14"/>
      <c r="F31" s="14"/>
      <c r="G31" s="14"/>
      <c r="H31" s="14"/>
      <c r="I31" s="14"/>
      <c r="J31" s="14"/>
      <c r="K31" s="49" t="str">
        <f>IF($C31='4. Board Level Worksheet'!$C$5,'4. Board Level Worksheet'!$C$18,"")</f>
        <v/>
      </c>
      <c r="L31" s="49" t="str">
        <f>IF($C31='4. Board Level Worksheet'!$C$5,'4. Board Level Worksheet'!$C$19,"")</f>
        <v/>
      </c>
      <c r="M31" s="51" t="str">
        <f>IF($C31='4. Board Level Worksheet'!$C$5,'4. Board Level Worksheet'!$C$21,"")</f>
        <v/>
      </c>
      <c r="N31" s="51" t="str">
        <f>IF($C31='4. Board Level Worksheet'!$C$5,'4. Board Level Worksheet'!$C$28,"")</f>
        <v/>
      </c>
      <c r="O31" s="51" t="str">
        <f>IF($C31='4. Board Level Worksheet'!$C$5,'4. Board Level Worksheet'!#REF!,"")</f>
        <v/>
      </c>
      <c r="P31" t="s">
        <v>153</v>
      </c>
      <c r="Q31" s="51">
        <v>568100</v>
      </c>
      <c r="R31" s="51">
        <v>568100</v>
      </c>
      <c r="S31" s="51">
        <v>313965</v>
      </c>
      <c r="T31" s="51">
        <v>49000</v>
      </c>
      <c r="U31" s="51">
        <v>820</v>
      </c>
      <c r="V31" s="125">
        <v>833231.18306040275</v>
      </c>
      <c r="W31" s="125">
        <f t="shared" si="0"/>
        <v>833231</v>
      </c>
      <c r="X31" s="51">
        <v>722400</v>
      </c>
      <c r="Y31" s="51">
        <v>538440</v>
      </c>
      <c r="Z31" s="50"/>
      <c r="AA31" s="50"/>
      <c r="AB31" s="50"/>
    </row>
    <row r="32" spans="1:28">
      <c r="A32">
        <v>30</v>
      </c>
      <c r="B32" s="12">
        <v>28</v>
      </c>
      <c r="C32" t="s">
        <v>154</v>
      </c>
      <c r="D32" s="14"/>
      <c r="E32" s="14"/>
      <c r="F32" s="14"/>
      <c r="G32" s="14"/>
      <c r="H32" s="14"/>
      <c r="I32" s="14"/>
      <c r="J32" s="14"/>
      <c r="K32" s="49" t="str">
        <f>IF($C32='4. Board Level Worksheet'!$C$5,'4. Board Level Worksheet'!$C$18,"")</f>
        <v/>
      </c>
      <c r="L32" s="49" t="str">
        <f>IF($C32='4. Board Level Worksheet'!$C$5,'4. Board Level Worksheet'!$C$19,"")</f>
        <v/>
      </c>
      <c r="M32" s="51" t="str">
        <f>IF($C32='4. Board Level Worksheet'!$C$5,'4. Board Level Worksheet'!$C$21,"")</f>
        <v/>
      </c>
      <c r="N32" s="51" t="str">
        <f>IF($C32='4. Board Level Worksheet'!$C$5,'4. Board Level Worksheet'!$C$28,"")</f>
        <v/>
      </c>
      <c r="O32" s="51" t="str">
        <f>IF($C32='4. Board Level Worksheet'!$C$5,'4. Board Level Worksheet'!#REF!,"")</f>
        <v/>
      </c>
      <c r="P32" t="s">
        <v>154</v>
      </c>
      <c r="Q32" s="51">
        <v>284900</v>
      </c>
      <c r="R32" s="51">
        <v>284900</v>
      </c>
      <c r="S32" s="51">
        <v>172559</v>
      </c>
      <c r="T32" s="51">
        <v>21000</v>
      </c>
      <c r="U32" s="51">
        <v>63</v>
      </c>
      <c r="V32" s="125">
        <v>82546.212774049229</v>
      </c>
      <c r="W32" s="125">
        <f t="shared" si="0"/>
        <v>82546</v>
      </c>
      <c r="X32" s="51">
        <v>187020</v>
      </c>
      <c r="Y32" s="51">
        <v>137918</v>
      </c>
      <c r="Z32" s="50"/>
      <c r="AA32" s="50"/>
      <c r="AB32" s="50"/>
    </row>
    <row r="33" spans="1:28">
      <c r="A33">
        <v>31</v>
      </c>
      <c r="B33" s="12">
        <v>29</v>
      </c>
      <c r="C33" t="s">
        <v>200</v>
      </c>
      <c r="D33" s="14"/>
      <c r="E33" s="14"/>
      <c r="F33" s="14"/>
      <c r="G33" s="14"/>
      <c r="H33" s="14"/>
      <c r="I33" s="14"/>
      <c r="J33" s="14"/>
      <c r="K33" s="49" t="str">
        <f>IF($C33='4. Board Level Worksheet'!$C$5,'4. Board Level Worksheet'!$C$18,"")</f>
        <v/>
      </c>
      <c r="L33" s="49" t="str">
        <f>IF($C33='4. Board Level Worksheet'!$C$5,'4. Board Level Worksheet'!$C$19,"")</f>
        <v/>
      </c>
      <c r="M33" s="51" t="str">
        <f>IF($C33='4. Board Level Worksheet'!$C$5,'4. Board Level Worksheet'!$C$21,"")</f>
        <v/>
      </c>
      <c r="N33" s="51" t="str">
        <f>IF($C33='4. Board Level Worksheet'!$C$5,'4. Board Level Worksheet'!$C$28,"")</f>
        <v/>
      </c>
      <c r="O33" s="51" t="str">
        <f>IF($C33='4. Board Level Worksheet'!$C$5,'4. Board Level Worksheet'!#REF!,"")</f>
        <v/>
      </c>
      <c r="P33" t="s">
        <v>200</v>
      </c>
      <c r="Q33" s="51">
        <v>447100</v>
      </c>
      <c r="R33" s="51">
        <v>447100</v>
      </c>
      <c r="S33" s="51">
        <v>250077</v>
      </c>
      <c r="T33" s="51">
        <v>38000</v>
      </c>
      <c r="U33" s="51">
        <v>199</v>
      </c>
      <c r="V33" s="125">
        <v>286483.91492170026</v>
      </c>
      <c r="W33" s="125">
        <f t="shared" si="0"/>
        <v>286484</v>
      </c>
      <c r="X33" s="51">
        <v>288292</v>
      </c>
      <c r="Y33" s="51">
        <v>210815</v>
      </c>
      <c r="Z33" s="50"/>
      <c r="AA33" s="50"/>
      <c r="AB33" s="50"/>
    </row>
    <row r="34" spans="1:28">
      <c r="A34">
        <v>32</v>
      </c>
      <c r="B34" s="12" t="s">
        <v>23</v>
      </c>
      <c r="C34" t="s">
        <v>155</v>
      </c>
      <c r="D34" s="14"/>
      <c r="E34" s="14"/>
      <c r="F34" s="14"/>
      <c r="G34" s="14"/>
      <c r="H34" s="14"/>
      <c r="I34" s="14"/>
      <c r="J34" s="14"/>
      <c r="K34" s="49">
        <f>IF($C34='4. Board Level Worksheet'!$C$5,'4. Board Level Worksheet'!$C$18,"")</f>
        <v>8820024.6753790006</v>
      </c>
      <c r="L34" s="49">
        <f>IF($C34='4. Board Level Worksheet'!$C$5,'4. Board Level Worksheet'!$C$19,"")</f>
        <v>5.3</v>
      </c>
      <c r="M34" s="51">
        <f>IF($C34='4. Board Level Worksheet'!$C$5,'4. Board Level Worksheet'!$C$21,"")</f>
        <v>5</v>
      </c>
      <c r="N34" s="51">
        <f>IF($C34='4. Board Level Worksheet'!$C$5,'4. Board Level Worksheet'!$C$28,"")</f>
        <v>282</v>
      </c>
      <c r="O34" s="51" t="e">
        <f>IF($C34='4. Board Level Worksheet'!$C$5,'4. Board Level Worksheet'!#REF!,"")</f>
        <v>#REF!</v>
      </c>
      <c r="P34" t="s">
        <v>155</v>
      </c>
      <c r="Q34" s="51">
        <v>102000</v>
      </c>
      <c r="R34" s="51">
        <v>102000</v>
      </c>
      <c r="S34" s="51">
        <v>42093</v>
      </c>
      <c r="T34" s="51">
        <v>0</v>
      </c>
      <c r="U34" s="51">
        <v>58</v>
      </c>
      <c r="V34" s="125">
        <v>123333.75320357943</v>
      </c>
      <c r="W34" s="125">
        <f t="shared" si="0"/>
        <v>123334</v>
      </c>
      <c r="X34" s="51">
        <v>178635</v>
      </c>
      <c r="Y34" s="51">
        <v>127317</v>
      </c>
      <c r="Z34" s="50"/>
      <c r="AA34" s="50"/>
      <c r="AB34" s="50"/>
    </row>
    <row r="35" spans="1:28">
      <c r="A35">
        <v>33</v>
      </c>
      <c r="B35" s="12" t="s">
        <v>24</v>
      </c>
      <c r="C35" t="s">
        <v>157</v>
      </c>
      <c r="D35" s="14"/>
      <c r="E35" s="14"/>
      <c r="F35" s="14"/>
      <c r="G35" s="14"/>
      <c r="H35" s="14"/>
      <c r="I35" s="14"/>
      <c r="J35" s="14"/>
      <c r="K35" s="49" t="str">
        <f>IF($C35='4. Board Level Worksheet'!$C$5,'4. Board Level Worksheet'!$C$18,"")</f>
        <v/>
      </c>
      <c r="L35" s="49" t="str">
        <f>IF($C35='4. Board Level Worksheet'!$C$5,'4. Board Level Worksheet'!$C$19,"")</f>
        <v/>
      </c>
      <c r="M35" s="51" t="str">
        <f>IF($C35='4. Board Level Worksheet'!$C$5,'4. Board Level Worksheet'!$C$21,"")</f>
        <v/>
      </c>
      <c r="N35" s="51" t="str">
        <f>IF($C35='4. Board Level Worksheet'!$C$5,'4. Board Level Worksheet'!$C$28,"")</f>
        <v/>
      </c>
      <c r="O35" s="51" t="str">
        <f>IF($C35='4. Board Level Worksheet'!$C$5,'4. Board Level Worksheet'!#REF!,"")</f>
        <v/>
      </c>
      <c r="P35" t="s">
        <v>157</v>
      </c>
      <c r="Q35" s="51">
        <v>100900</v>
      </c>
      <c r="R35" s="51">
        <v>100900</v>
      </c>
      <c r="S35" s="51">
        <v>51728</v>
      </c>
      <c r="T35" s="51">
        <v>8000</v>
      </c>
      <c r="U35" s="51">
        <v>215</v>
      </c>
      <c r="V35" s="125">
        <v>224331.47236241613</v>
      </c>
      <c r="W35" s="125">
        <f t="shared" si="0"/>
        <v>224331</v>
      </c>
      <c r="X35" s="51">
        <v>159333</v>
      </c>
      <c r="Y35" s="51">
        <v>109628</v>
      </c>
      <c r="Z35" s="50"/>
      <c r="AA35" s="50"/>
      <c r="AB35" s="50"/>
    </row>
    <row r="36" spans="1:28">
      <c r="A36">
        <v>34</v>
      </c>
      <c r="B36" s="12">
        <v>31</v>
      </c>
      <c r="C36" t="s">
        <v>158</v>
      </c>
      <c r="D36" s="14"/>
      <c r="E36" s="14"/>
      <c r="F36" s="14"/>
      <c r="G36" s="14"/>
      <c r="H36" s="14"/>
      <c r="I36" s="14"/>
      <c r="J36" s="14"/>
      <c r="K36" s="49" t="str">
        <f>IF($C36='4. Board Level Worksheet'!$C$5,'4. Board Level Worksheet'!$C$18,"")</f>
        <v/>
      </c>
      <c r="L36" s="49" t="str">
        <f>IF($C36='4. Board Level Worksheet'!$C$5,'4. Board Level Worksheet'!$C$19,"")</f>
        <v/>
      </c>
      <c r="M36" s="51" t="str">
        <f>IF($C36='4. Board Level Worksheet'!$C$5,'4. Board Level Worksheet'!$C$21,"")</f>
        <v/>
      </c>
      <c r="N36" s="51" t="str">
        <f>IF($C36='4. Board Level Worksheet'!$C$5,'4. Board Level Worksheet'!$C$28,"")</f>
        <v/>
      </c>
      <c r="O36" s="51" t="str">
        <f>IF($C36='4. Board Level Worksheet'!$C$5,'4. Board Level Worksheet'!#REF!,"")</f>
        <v/>
      </c>
      <c r="P36" t="s">
        <v>158</v>
      </c>
      <c r="Q36" s="51">
        <v>156700</v>
      </c>
      <c r="R36" s="51">
        <v>156700</v>
      </c>
      <c r="S36" s="51">
        <v>67410</v>
      </c>
      <c r="T36" s="51">
        <v>11000</v>
      </c>
      <c r="U36" s="51">
        <v>56</v>
      </c>
      <c r="V36" s="125">
        <v>72834.893624161079</v>
      </c>
      <c r="W36" s="125">
        <f t="shared" si="0"/>
        <v>72835</v>
      </c>
      <c r="X36" s="51">
        <v>150144</v>
      </c>
      <c r="Y36" s="51">
        <v>111558</v>
      </c>
      <c r="Z36" s="50"/>
      <c r="AA36" s="50"/>
      <c r="AB36" s="50"/>
    </row>
    <row r="37" spans="1:28">
      <c r="A37">
        <v>35</v>
      </c>
      <c r="B37" s="12">
        <v>32</v>
      </c>
      <c r="C37" t="s">
        <v>159</v>
      </c>
      <c r="D37" s="14"/>
      <c r="E37" s="14"/>
      <c r="F37" s="14"/>
      <c r="G37" s="14"/>
      <c r="H37" s="14"/>
      <c r="I37" s="14"/>
      <c r="J37" s="14"/>
      <c r="K37" s="49" t="str">
        <f>IF($C37='4. Board Level Worksheet'!$C$5,'4. Board Level Worksheet'!$C$18,"")</f>
        <v/>
      </c>
      <c r="L37" s="49" t="str">
        <f>IF($C37='4. Board Level Worksheet'!$C$5,'4. Board Level Worksheet'!$C$19,"")</f>
        <v/>
      </c>
      <c r="M37" s="51" t="str">
        <f>IF($C37='4. Board Level Worksheet'!$C$5,'4. Board Level Worksheet'!$C$21,"")</f>
        <v/>
      </c>
      <c r="N37" s="51" t="str">
        <f>IF($C37='4. Board Level Worksheet'!$C$5,'4. Board Level Worksheet'!$C$28,"")</f>
        <v/>
      </c>
      <c r="O37" s="51" t="str">
        <f>IF($C37='4. Board Level Worksheet'!$C$5,'4. Board Level Worksheet'!#REF!,"")</f>
        <v/>
      </c>
      <c r="P37" t="s">
        <v>159</v>
      </c>
      <c r="Q37" s="51">
        <v>176400</v>
      </c>
      <c r="R37" s="51">
        <v>176400</v>
      </c>
      <c r="S37" s="51">
        <v>93118</v>
      </c>
      <c r="T37" s="51">
        <v>14000</v>
      </c>
      <c r="U37" s="51">
        <v>37</v>
      </c>
      <c r="V37" s="125">
        <v>54383.387239373609</v>
      </c>
      <c r="W37" s="125">
        <f t="shared" si="0"/>
        <v>54383</v>
      </c>
      <c r="X37" s="51">
        <v>100504</v>
      </c>
      <c r="Y37" s="51">
        <v>80125</v>
      </c>
      <c r="Z37" s="50"/>
      <c r="AA37" s="50"/>
      <c r="AB37" s="50"/>
    </row>
    <row r="38" spans="1:28">
      <c r="A38">
        <v>36</v>
      </c>
      <c r="B38" s="12" t="s">
        <v>25</v>
      </c>
      <c r="C38" t="s">
        <v>160</v>
      </c>
      <c r="D38" s="14"/>
      <c r="E38" s="14"/>
      <c r="F38" s="14"/>
      <c r="G38" s="14"/>
      <c r="H38" s="14"/>
      <c r="I38" s="14"/>
      <c r="J38" s="14"/>
      <c r="K38" s="49" t="str">
        <f>IF($C38='4. Board Level Worksheet'!$C$5,'4. Board Level Worksheet'!$C$18,"")</f>
        <v/>
      </c>
      <c r="L38" s="49" t="str">
        <f>IF($C38='4. Board Level Worksheet'!$C$5,'4. Board Level Worksheet'!$C$19,"")</f>
        <v/>
      </c>
      <c r="M38" s="51" t="str">
        <f>IF($C38='4. Board Level Worksheet'!$C$5,'4. Board Level Worksheet'!$C$21,"")</f>
        <v/>
      </c>
      <c r="N38" s="51" t="str">
        <f>IF($C38='4. Board Level Worksheet'!$C$5,'4. Board Level Worksheet'!$C$28,"")</f>
        <v/>
      </c>
      <c r="O38" s="51" t="str">
        <f>IF($C38='4. Board Level Worksheet'!$C$5,'4. Board Level Worksheet'!#REF!,"")</f>
        <v/>
      </c>
      <c r="P38" t="s">
        <v>160</v>
      </c>
      <c r="Q38" s="51">
        <v>50700</v>
      </c>
      <c r="R38" s="51">
        <v>50700</v>
      </c>
      <c r="S38" s="51">
        <v>20789</v>
      </c>
      <c r="T38" s="51">
        <v>6000</v>
      </c>
      <c r="U38" s="51">
        <v>7</v>
      </c>
      <c r="V38" s="125">
        <v>18451.506384787474</v>
      </c>
      <c r="W38" s="125">
        <f t="shared" si="0"/>
        <v>18452</v>
      </c>
      <c r="X38" s="51">
        <v>23810</v>
      </c>
      <c r="Y38" s="51">
        <v>20300</v>
      </c>
      <c r="Z38" s="50"/>
      <c r="AA38" s="50"/>
      <c r="AB38" s="50"/>
    </row>
    <row r="39" spans="1:28">
      <c r="A39">
        <v>37</v>
      </c>
      <c r="B39" s="12" t="s">
        <v>26</v>
      </c>
      <c r="C39" t="s">
        <v>161</v>
      </c>
      <c r="D39" s="14"/>
      <c r="E39" s="14"/>
      <c r="F39" s="14"/>
      <c r="G39" s="14"/>
      <c r="H39" s="14"/>
      <c r="I39" s="14"/>
      <c r="J39" s="14"/>
      <c r="K39" s="49" t="str">
        <f>IF($C39='4. Board Level Worksheet'!$C$5,'4. Board Level Worksheet'!$C$18,"")</f>
        <v/>
      </c>
      <c r="L39" s="49" t="str">
        <f>IF($C39='4. Board Level Worksheet'!$C$5,'4. Board Level Worksheet'!$C$19,"")</f>
        <v/>
      </c>
      <c r="M39" s="51" t="str">
        <f>IF($C39='4. Board Level Worksheet'!$C$5,'4. Board Level Worksheet'!$C$21,"")</f>
        <v/>
      </c>
      <c r="N39" s="51" t="str">
        <f>IF($C39='4. Board Level Worksheet'!$C$5,'4. Board Level Worksheet'!$C$28,"")</f>
        <v/>
      </c>
      <c r="O39" s="51" t="str">
        <f>IF($C39='4. Board Level Worksheet'!$C$5,'4. Board Level Worksheet'!#REF!,"")</f>
        <v/>
      </c>
      <c r="P39" t="s">
        <v>161</v>
      </c>
      <c r="Q39" s="51">
        <v>42900</v>
      </c>
      <c r="R39" s="51">
        <v>42900</v>
      </c>
      <c r="S39" s="51">
        <v>16799</v>
      </c>
      <c r="T39" s="51">
        <v>4000</v>
      </c>
      <c r="U39" s="51">
        <v>4</v>
      </c>
      <c r="V39" s="125">
        <v>15538.11063982103</v>
      </c>
      <c r="W39" s="125">
        <f t="shared" si="0"/>
        <v>15538</v>
      </c>
      <c r="X39" s="51">
        <v>23241</v>
      </c>
      <c r="Y39" s="51">
        <v>19854</v>
      </c>
      <c r="Z39" s="50"/>
      <c r="AA39" s="50"/>
      <c r="AB39" s="50"/>
    </row>
    <row r="40" spans="1:28">
      <c r="A40">
        <v>38</v>
      </c>
      <c r="B40" s="12" t="s">
        <v>27</v>
      </c>
      <c r="C40" t="s">
        <v>162</v>
      </c>
      <c r="D40" s="14"/>
      <c r="E40" s="14"/>
      <c r="F40" s="14"/>
      <c r="G40" s="14"/>
      <c r="H40" s="14"/>
      <c r="I40" s="14"/>
      <c r="J40" s="14"/>
      <c r="K40" s="49" t="str">
        <f>IF($C40='4. Board Level Worksheet'!$C$5,'4. Board Level Worksheet'!$C$18,"")</f>
        <v/>
      </c>
      <c r="L40" s="49" t="str">
        <f>IF($C40='4. Board Level Worksheet'!$C$5,'4. Board Level Worksheet'!$C$19,"")</f>
        <v/>
      </c>
      <c r="M40" s="51" t="str">
        <f>IF($C40='4. Board Level Worksheet'!$C$5,'4. Board Level Worksheet'!$C$21,"")</f>
        <v/>
      </c>
      <c r="N40" s="51" t="str">
        <f>IF($C40='4. Board Level Worksheet'!$C$5,'4. Board Level Worksheet'!$C$28,"")</f>
        <v/>
      </c>
      <c r="O40" s="51" t="str">
        <f>IF($C40='4. Board Level Worksheet'!$C$5,'4. Board Level Worksheet'!#REF!,"")</f>
        <v/>
      </c>
      <c r="P40" t="s">
        <v>162</v>
      </c>
      <c r="Q40" s="51">
        <v>210300</v>
      </c>
      <c r="R40" s="51">
        <v>210300</v>
      </c>
      <c r="S40" s="51">
        <v>96697</v>
      </c>
      <c r="T40" s="51">
        <v>18000</v>
      </c>
      <c r="U40" s="51">
        <v>22</v>
      </c>
      <c r="V40" s="125">
        <v>40787.540429530207</v>
      </c>
      <c r="W40" s="125">
        <f t="shared" si="0"/>
        <v>40788</v>
      </c>
      <c r="X40" s="51">
        <v>108950</v>
      </c>
      <c r="Y40" s="51">
        <v>87236</v>
      </c>
      <c r="Z40" s="50"/>
      <c r="AA40" s="50"/>
      <c r="AB40" s="50"/>
    </row>
    <row r="41" spans="1:28">
      <c r="A41">
        <v>39</v>
      </c>
      <c r="B41" s="12" t="s">
        <v>28</v>
      </c>
      <c r="C41" t="s">
        <v>163</v>
      </c>
      <c r="D41" s="14"/>
      <c r="E41" s="14"/>
      <c r="F41" s="14"/>
      <c r="G41" s="14"/>
      <c r="H41" s="14"/>
      <c r="I41" s="14"/>
      <c r="J41" s="14"/>
      <c r="K41" s="49" t="str">
        <f>IF($C41='4. Board Level Worksheet'!$C$5,'4. Board Level Worksheet'!$C$18,"")</f>
        <v/>
      </c>
      <c r="L41" s="49" t="str">
        <f>IF($C41='4. Board Level Worksheet'!$C$5,'4. Board Level Worksheet'!$C$19,"")</f>
        <v/>
      </c>
      <c r="M41" s="51" t="str">
        <f>IF($C41='4. Board Level Worksheet'!$C$5,'4. Board Level Worksheet'!$C$21,"")</f>
        <v/>
      </c>
      <c r="N41" s="51" t="str">
        <f>IF($C41='4. Board Level Worksheet'!$C$5,'4. Board Level Worksheet'!$C$28,"")</f>
        <v/>
      </c>
      <c r="O41" s="51" t="str">
        <f>IF($C41='4. Board Level Worksheet'!$C$5,'4. Board Level Worksheet'!#REF!,"")</f>
        <v/>
      </c>
      <c r="P41" t="s">
        <v>163</v>
      </c>
      <c r="Q41" s="51">
        <v>77700</v>
      </c>
      <c r="R41" s="51">
        <v>77700</v>
      </c>
      <c r="S41" s="51">
        <v>25886</v>
      </c>
      <c r="T41" s="51">
        <v>5000</v>
      </c>
      <c r="U41" s="51">
        <v>7</v>
      </c>
      <c r="V41" s="125">
        <v>20393.770214765103</v>
      </c>
      <c r="W41" s="125">
        <f t="shared" si="0"/>
        <v>20394</v>
      </c>
      <c r="X41" s="51">
        <v>47476</v>
      </c>
      <c r="Y41" s="51">
        <v>39064</v>
      </c>
      <c r="Z41" s="50"/>
      <c r="AA41" s="50"/>
      <c r="AB41" s="50"/>
    </row>
    <row r="42" spans="1:28">
      <c r="A42">
        <v>40</v>
      </c>
      <c r="B42" s="12">
        <v>35</v>
      </c>
      <c r="C42" t="s">
        <v>164</v>
      </c>
      <c r="D42" s="14"/>
      <c r="E42" s="14"/>
      <c r="F42" s="14"/>
      <c r="G42" s="14"/>
      <c r="H42" s="14"/>
      <c r="I42" s="14"/>
      <c r="J42" s="14"/>
      <c r="K42" s="49" t="str">
        <f>IF($C42='4. Board Level Worksheet'!$C$5,'4. Board Level Worksheet'!$C$18,"")</f>
        <v/>
      </c>
      <c r="L42" s="49" t="str">
        <f>IF($C42='4. Board Level Worksheet'!$C$5,'4. Board Level Worksheet'!$C$19,"")</f>
        <v/>
      </c>
      <c r="M42" s="51" t="str">
        <f>IF($C42='4. Board Level Worksheet'!$C$5,'4. Board Level Worksheet'!$C$21,"")</f>
        <v/>
      </c>
      <c r="N42" s="51" t="str">
        <f>IF($C42='4. Board Level Worksheet'!$C$5,'4. Board Level Worksheet'!$C$28,"")</f>
        <v/>
      </c>
      <c r="O42" s="51" t="str">
        <f>IF($C42='4. Board Level Worksheet'!$C$5,'4. Board Level Worksheet'!#REF!,"")</f>
        <v/>
      </c>
      <c r="P42" t="s">
        <v>164</v>
      </c>
      <c r="Q42" s="51">
        <v>124500</v>
      </c>
      <c r="R42" s="51">
        <v>124500</v>
      </c>
      <c r="S42" s="51">
        <v>67335</v>
      </c>
      <c r="T42" s="51">
        <v>2600</v>
      </c>
      <c r="U42" s="51">
        <v>15</v>
      </c>
      <c r="V42" s="125">
        <v>42729.804259507837</v>
      </c>
      <c r="W42" s="125">
        <f t="shared" si="0"/>
        <v>42730</v>
      </c>
      <c r="X42" s="51">
        <v>68689</v>
      </c>
      <c r="Y42" s="51">
        <v>55030</v>
      </c>
      <c r="Z42" s="50"/>
      <c r="AA42" s="50"/>
      <c r="AB42" s="50"/>
    </row>
    <row r="43" spans="1:28">
      <c r="A43">
        <v>41</v>
      </c>
      <c r="B43" s="12">
        <v>36</v>
      </c>
      <c r="C43" t="s">
        <v>165</v>
      </c>
      <c r="D43" s="14"/>
      <c r="E43" s="14"/>
      <c r="F43" s="14"/>
      <c r="G43" s="14"/>
      <c r="H43" s="14"/>
      <c r="I43" s="14"/>
      <c r="J43" s="14"/>
      <c r="K43" s="49" t="str">
        <f>IF($C43='4. Board Level Worksheet'!$C$5,'4. Board Level Worksheet'!$C$18,"")</f>
        <v/>
      </c>
      <c r="L43" s="49" t="str">
        <f>IF($C43='4. Board Level Worksheet'!$C$5,'4. Board Level Worksheet'!$C$19,"")</f>
        <v/>
      </c>
      <c r="M43" s="51" t="str">
        <f>IF($C43='4. Board Level Worksheet'!$C$5,'4. Board Level Worksheet'!$C$21,"")</f>
        <v/>
      </c>
      <c r="N43" s="51" t="str">
        <f>IF($C43='4. Board Level Worksheet'!$C$5,'4. Board Level Worksheet'!$C$28,"")</f>
        <v/>
      </c>
      <c r="O43" s="51" t="str">
        <f>IF($C43='4. Board Level Worksheet'!$C$5,'4. Board Level Worksheet'!#REF!,"")</f>
        <v/>
      </c>
      <c r="P43" t="s">
        <v>165</v>
      </c>
      <c r="Q43" s="51">
        <v>158300</v>
      </c>
      <c r="R43" s="51">
        <v>158300</v>
      </c>
      <c r="S43" s="51">
        <v>66229</v>
      </c>
      <c r="T43" s="51">
        <v>13000</v>
      </c>
      <c r="U43" s="51">
        <v>52</v>
      </c>
      <c r="V43" s="125">
        <v>68950.365964205819</v>
      </c>
      <c r="W43" s="125">
        <f t="shared" si="0"/>
        <v>68950</v>
      </c>
      <c r="X43" s="51">
        <v>114830</v>
      </c>
      <c r="Y43" s="51">
        <v>87646</v>
      </c>
      <c r="Z43" s="50"/>
      <c r="AA43" s="50"/>
      <c r="AB43" s="50"/>
    </row>
    <row r="44" spans="1:28">
      <c r="A44">
        <v>42</v>
      </c>
      <c r="B44" s="12">
        <v>37</v>
      </c>
      <c r="C44" t="s">
        <v>166</v>
      </c>
      <c r="D44" s="14"/>
      <c r="E44" s="14"/>
      <c r="F44" s="14"/>
      <c r="G44" s="14"/>
      <c r="H44" s="14"/>
      <c r="I44" s="14"/>
      <c r="J44" s="14"/>
      <c r="K44" s="49" t="str">
        <f>IF($C44='4. Board Level Worksheet'!$C$5,'4. Board Level Worksheet'!$C$18,"")</f>
        <v/>
      </c>
      <c r="L44" s="49" t="str">
        <f>IF($C44='4. Board Level Worksheet'!$C$5,'4. Board Level Worksheet'!$C$19,"")</f>
        <v/>
      </c>
      <c r="M44" s="51" t="str">
        <f>IF($C44='4. Board Level Worksheet'!$C$5,'4. Board Level Worksheet'!$C$21,"")</f>
        <v/>
      </c>
      <c r="N44" s="51" t="str">
        <f>IF($C44='4. Board Level Worksheet'!$C$5,'4. Board Level Worksheet'!$C$28,"")</f>
        <v/>
      </c>
      <c r="O44" s="51" t="str">
        <f>IF($C44='4. Board Level Worksheet'!$C$5,'4. Board Level Worksheet'!#REF!,"")</f>
        <v/>
      </c>
      <c r="P44" t="s">
        <v>166</v>
      </c>
      <c r="Q44" s="51">
        <v>454500</v>
      </c>
      <c r="R44" s="51">
        <v>454500</v>
      </c>
      <c r="S44" s="51">
        <v>283090</v>
      </c>
      <c r="T44" s="51">
        <v>40000</v>
      </c>
      <c r="U44" s="51">
        <v>167</v>
      </c>
      <c r="V44" s="125">
        <v>191312.98725279645</v>
      </c>
      <c r="W44" s="125">
        <f t="shared" si="0"/>
        <v>191313</v>
      </c>
      <c r="X44" s="51">
        <v>390603</v>
      </c>
      <c r="Y44" s="51">
        <v>268005</v>
      </c>
      <c r="Z44" s="50"/>
      <c r="AA44" s="50"/>
      <c r="AB44" s="50"/>
    </row>
    <row r="45" spans="1:28">
      <c r="A45">
        <v>43</v>
      </c>
      <c r="B45" s="12">
        <v>38</v>
      </c>
      <c r="C45" t="s">
        <v>167</v>
      </c>
      <c r="D45" s="14"/>
      <c r="E45" s="14"/>
      <c r="F45" s="14"/>
      <c r="G45" s="14"/>
      <c r="H45" s="14"/>
      <c r="I45" s="14"/>
      <c r="J45" s="14"/>
      <c r="K45" s="49" t="str">
        <f>IF($C45='4. Board Level Worksheet'!$C$5,'4. Board Level Worksheet'!$C$18,"")</f>
        <v/>
      </c>
      <c r="L45" s="49" t="str">
        <f>IF($C45='4. Board Level Worksheet'!$C$5,'4. Board Level Worksheet'!$C$19,"")</f>
        <v/>
      </c>
      <c r="M45" s="51" t="str">
        <f>IF($C45='4. Board Level Worksheet'!$C$5,'4. Board Level Worksheet'!$C$21,"")</f>
        <v/>
      </c>
      <c r="N45" s="51" t="str">
        <f>IF($C45='4. Board Level Worksheet'!$C$5,'4. Board Level Worksheet'!$C$28,"")</f>
        <v/>
      </c>
      <c r="O45" s="51" t="str">
        <f>IF($C45='4. Board Level Worksheet'!$C$5,'4. Board Level Worksheet'!#REF!,"")</f>
        <v/>
      </c>
      <c r="P45" t="s">
        <v>167</v>
      </c>
      <c r="Q45" s="51">
        <v>523800</v>
      </c>
      <c r="R45" s="51">
        <v>523800</v>
      </c>
      <c r="S45" s="51">
        <v>303142</v>
      </c>
      <c r="T45" s="51">
        <v>50000</v>
      </c>
      <c r="U45" s="51">
        <v>69</v>
      </c>
      <c r="V45" s="125">
        <v>101968.85107382551</v>
      </c>
      <c r="W45" s="125">
        <f t="shared" si="0"/>
        <v>101969</v>
      </c>
      <c r="X45" s="51">
        <v>318080</v>
      </c>
      <c r="Y45" s="51">
        <v>248981</v>
      </c>
      <c r="Z45" s="50"/>
      <c r="AA45" s="50"/>
      <c r="AB45" s="50"/>
    </row>
    <row r="46" spans="1:28">
      <c r="A46">
        <v>44</v>
      </c>
      <c r="B46" s="12">
        <v>39</v>
      </c>
      <c r="C46" t="s">
        <v>168</v>
      </c>
      <c r="D46" s="14"/>
      <c r="E46" s="14"/>
      <c r="F46" s="14"/>
      <c r="G46" s="14"/>
      <c r="H46" s="14"/>
      <c r="I46" s="14"/>
      <c r="J46" s="14"/>
      <c r="K46" s="49" t="str">
        <f>IF($C46='4. Board Level Worksheet'!$C$5,'4. Board Level Worksheet'!$C$18,"")</f>
        <v/>
      </c>
      <c r="L46" s="49" t="str">
        <f>IF($C46='4. Board Level Worksheet'!$C$5,'4. Board Level Worksheet'!$C$19,"")</f>
        <v/>
      </c>
      <c r="M46" s="51" t="str">
        <f>IF($C46='4. Board Level Worksheet'!$C$5,'4. Board Level Worksheet'!$C$21,"")</f>
        <v/>
      </c>
      <c r="N46" s="51" t="str">
        <f>IF($C46='4. Board Level Worksheet'!$C$5,'4. Board Level Worksheet'!$C$28,"")</f>
        <v/>
      </c>
      <c r="O46" s="51" t="str">
        <f>IF($C46='4. Board Level Worksheet'!$C$5,'4. Board Level Worksheet'!#REF!,"")</f>
        <v/>
      </c>
      <c r="P46" t="s">
        <v>168</v>
      </c>
      <c r="Q46" s="51">
        <v>227000</v>
      </c>
      <c r="R46" s="51">
        <v>227000</v>
      </c>
      <c r="S46" s="51">
        <v>125966</v>
      </c>
      <c r="T46" s="51">
        <v>21000</v>
      </c>
      <c r="U46" s="51">
        <v>75</v>
      </c>
      <c r="V46" s="125">
        <v>94199.795753914994</v>
      </c>
      <c r="W46" s="125">
        <f t="shared" si="0"/>
        <v>94200</v>
      </c>
      <c r="X46" s="51">
        <v>166436</v>
      </c>
      <c r="Y46" s="51">
        <v>124033</v>
      </c>
      <c r="Z46" s="50"/>
      <c r="AA46" s="50"/>
      <c r="AB46" s="50"/>
    </row>
    <row r="47" spans="1:28">
      <c r="A47">
        <v>45</v>
      </c>
      <c r="B47" s="12">
        <v>40</v>
      </c>
      <c r="C47" t="s">
        <v>169</v>
      </c>
      <c r="D47" s="14"/>
      <c r="E47" s="14"/>
      <c r="F47" s="14"/>
      <c r="G47" s="14"/>
      <c r="H47" s="14"/>
      <c r="I47" s="14"/>
      <c r="J47" s="14"/>
      <c r="K47" s="49" t="str">
        <f>IF($C47='4. Board Level Worksheet'!$C$5,'4. Board Level Worksheet'!$C$18,"")</f>
        <v/>
      </c>
      <c r="L47" s="49" t="str">
        <f>IF($C47='4. Board Level Worksheet'!$C$5,'4. Board Level Worksheet'!$C$19,"")</f>
        <v/>
      </c>
      <c r="M47" s="51" t="str">
        <f>IF($C47='4. Board Level Worksheet'!$C$5,'4. Board Level Worksheet'!$C$21,"")</f>
        <v/>
      </c>
      <c r="N47" s="51" t="str">
        <f>IF($C47='4. Board Level Worksheet'!$C$5,'4. Board Level Worksheet'!$C$28,"")</f>
        <v/>
      </c>
      <c r="O47" s="51" t="str">
        <f>IF($C47='4. Board Level Worksheet'!$C$5,'4. Board Level Worksheet'!#REF!,"")</f>
        <v/>
      </c>
      <c r="P47" t="s">
        <v>169</v>
      </c>
      <c r="Q47" s="51">
        <v>2024700</v>
      </c>
      <c r="R47" s="51">
        <v>2024700</v>
      </c>
      <c r="S47" s="51">
        <v>1221920</v>
      </c>
      <c r="T47" s="51">
        <v>203000</v>
      </c>
      <c r="U47" s="51">
        <v>1766</v>
      </c>
      <c r="V47" s="125">
        <v>1824756.8682639822</v>
      </c>
      <c r="W47" s="125">
        <f t="shared" si="0"/>
        <v>1824757</v>
      </c>
      <c r="X47" s="51">
        <v>2043519</v>
      </c>
      <c r="Y47" s="51">
        <v>1419899</v>
      </c>
      <c r="Z47" s="50"/>
      <c r="AA47" s="50"/>
      <c r="AB47" s="50"/>
    </row>
    <row r="48" spans="1:28">
      <c r="A48">
        <v>46</v>
      </c>
      <c r="B48" s="12">
        <v>41</v>
      </c>
      <c r="C48" t="s">
        <v>201</v>
      </c>
      <c r="D48" s="14"/>
      <c r="E48" s="14"/>
      <c r="F48" s="14"/>
      <c r="G48" s="14"/>
      <c r="H48" s="14"/>
      <c r="I48" s="14"/>
      <c r="J48" s="14"/>
      <c r="K48" s="49" t="str">
        <f>IF($C48='4. Board Level Worksheet'!$C$5,'4. Board Level Worksheet'!$C$18,"")</f>
        <v/>
      </c>
      <c r="L48" s="49" t="str">
        <f>IF($C48='4. Board Level Worksheet'!$C$5,'4. Board Level Worksheet'!$C$19,"")</f>
        <v/>
      </c>
      <c r="M48" s="51" t="str">
        <f>IF($C48='4. Board Level Worksheet'!$C$5,'4. Board Level Worksheet'!$C$21,"")</f>
        <v/>
      </c>
      <c r="N48" s="51" t="str">
        <f>IF($C48='4. Board Level Worksheet'!$C$5,'4. Board Level Worksheet'!$C$28,"")</f>
        <v/>
      </c>
      <c r="O48" s="51" t="str">
        <f>IF($C48='4. Board Level Worksheet'!$C$5,'4. Board Level Worksheet'!#REF!,"")</f>
        <v/>
      </c>
      <c r="P48" t="s">
        <v>201</v>
      </c>
      <c r="Q48" s="51">
        <v>367900</v>
      </c>
      <c r="R48" s="51">
        <v>367900</v>
      </c>
      <c r="S48" s="51">
        <v>211308</v>
      </c>
      <c r="T48" s="51">
        <v>8000</v>
      </c>
      <c r="U48" s="51">
        <v>39</v>
      </c>
      <c r="V48" s="125">
        <v>95170.927668903809</v>
      </c>
      <c r="W48" s="125">
        <f t="shared" si="0"/>
        <v>95171</v>
      </c>
      <c r="X48" s="51">
        <v>212374</v>
      </c>
      <c r="Y48" s="51">
        <v>173578</v>
      </c>
      <c r="Z48" s="50"/>
      <c r="AA48" s="50"/>
      <c r="AB48" s="50"/>
    </row>
    <row r="49" spans="1:28">
      <c r="A49">
        <v>47</v>
      </c>
      <c r="B49" s="12">
        <v>42</v>
      </c>
      <c r="C49" t="s">
        <v>170</v>
      </c>
      <c r="D49" s="14"/>
      <c r="E49" s="14"/>
      <c r="F49" s="14"/>
      <c r="G49" s="14"/>
      <c r="H49" s="14"/>
      <c r="I49" s="14"/>
      <c r="J49" s="14"/>
      <c r="K49" s="49" t="str">
        <f>IF($C49='4. Board Level Worksheet'!$C$5,'4. Board Level Worksheet'!$C$18,"")</f>
        <v/>
      </c>
      <c r="L49" s="49" t="str">
        <f>IF($C49='4. Board Level Worksheet'!$C$5,'4. Board Level Worksheet'!$C$19,"")</f>
        <v/>
      </c>
      <c r="M49" s="51" t="str">
        <f>IF($C49='4. Board Level Worksheet'!$C$5,'4. Board Level Worksheet'!$C$21,"")</f>
        <v/>
      </c>
      <c r="N49" s="51" t="str">
        <f>IF($C49='4. Board Level Worksheet'!$C$5,'4. Board Level Worksheet'!$C$28,"")</f>
        <v/>
      </c>
      <c r="O49" s="51" t="str">
        <f>IF($C49='4. Board Level Worksheet'!$C$5,'4. Board Level Worksheet'!#REF!,"")</f>
        <v/>
      </c>
      <c r="P49" t="s">
        <v>170</v>
      </c>
      <c r="Q49" s="51">
        <v>1027000</v>
      </c>
      <c r="R49" s="51">
        <v>1027000</v>
      </c>
      <c r="S49" s="51">
        <v>697289</v>
      </c>
      <c r="T49" s="51">
        <v>141000</v>
      </c>
      <c r="U49" s="51">
        <v>499</v>
      </c>
      <c r="V49" s="125">
        <v>543833.87239373603</v>
      </c>
      <c r="W49" s="125">
        <f t="shared" si="0"/>
        <v>543834</v>
      </c>
      <c r="X49" s="51">
        <v>542858</v>
      </c>
      <c r="Y49" s="51">
        <v>437832</v>
      </c>
      <c r="Z49" s="50"/>
      <c r="AA49" s="50"/>
      <c r="AB49" s="50"/>
    </row>
    <row r="50" spans="1:28">
      <c r="A50">
        <v>48</v>
      </c>
      <c r="B50" s="12">
        <v>43</v>
      </c>
      <c r="C50" t="s">
        <v>202</v>
      </c>
      <c r="D50" s="14"/>
      <c r="E50" s="14"/>
      <c r="F50" s="14"/>
      <c r="G50" s="14"/>
      <c r="H50" s="14"/>
      <c r="I50" s="14"/>
      <c r="J50" s="14"/>
      <c r="K50" s="49" t="str">
        <f>IF($C50='4. Board Level Worksheet'!$C$5,'4. Board Level Worksheet'!$C$18,"")</f>
        <v/>
      </c>
      <c r="L50" s="49" t="str">
        <f>IF($C50='4. Board Level Worksheet'!$C$5,'4. Board Level Worksheet'!$C$19,"")</f>
        <v/>
      </c>
      <c r="M50" s="51" t="str">
        <f>IF($C50='4. Board Level Worksheet'!$C$5,'4. Board Level Worksheet'!$C$21,"")</f>
        <v/>
      </c>
      <c r="N50" s="51" t="str">
        <f>IF($C50='4. Board Level Worksheet'!$C$5,'4. Board Level Worksheet'!$C$28,"")</f>
        <v/>
      </c>
      <c r="O50" s="51" t="str">
        <f>IF($C50='4. Board Level Worksheet'!$C$5,'4. Board Level Worksheet'!#REF!,"")</f>
        <v/>
      </c>
      <c r="P50" t="s">
        <v>202</v>
      </c>
      <c r="Q50" s="51">
        <v>1702200</v>
      </c>
      <c r="R50" s="51">
        <v>1702200</v>
      </c>
      <c r="S50" s="51">
        <v>1034392.9999999999</v>
      </c>
      <c r="T50" s="51">
        <v>131000</v>
      </c>
      <c r="U50" s="51">
        <v>160</v>
      </c>
      <c r="V50" s="125">
        <v>236956.18725727071</v>
      </c>
      <c r="W50" s="125">
        <f t="shared" si="0"/>
        <v>236956</v>
      </c>
      <c r="X50" s="51">
        <v>743208</v>
      </c>
      <c r="Y50" s="51">
        <v>625298</v>
      </c>
      <c r="Z50" s="50"/>
      <c r="AA50" s="50"/>
      <c r="AB50" s="50"/>
    </row>
    <row r="51" spans="1:28">
      <c r="A51">
        <v>49</v>
      </c>
      <c r="B51" s="12">
        <v>44</v>
      </c>
      <c r="C51" t="s">
        <v>171</v>
      </c>
      <c r="D51" s="14"/>
      <c r="E51" s="14"/>
      <c r="F51" s="14"/>
      <c r="G51" s="14"/>
      <c r="H51" s="14"/>
      <c r="I51" s="14"/>
      <c r="J51" s="14"/>
      <c r="K51" s="49" t="str">
        <f>IF($C51='4. Board Level Worksheet'!$C$5,'4. Board Level Worksheet'!$C$18,"")</f>
        <v/>
      </c>
      <c r="L51" s="49" t="str">
        <f>IF($C51='4. Board Level Worksheet'!$C$5,'4. Board Level Worksheet'!$C$19,"")</f>
        <v/>
      </c>
      <c r="M51" s="51" t="str">
        <f>IF($C51='4. Board Level Worksheet'!$C$5,'4. Board Level Worksheet'!$C$21,"")</f>
        <v/>
      </c>
      <c r="N51" s="51" t="str">
        <f>IF($C51='4. Board Level Worksheet'!$C$5,'4. Board Level Worksheet'!$C$28,"")</f>
        <v/>
      </c>
      <c r="O51" s="51" t="str">
        <f>IF($C51='4. Board Level Worksheet'!$C$5,'4. Board Level Worksheet'!#REF!,"")</f>
        <v/>
      </c>
      <c r="P51" t="s">
        <v>171</v>
      </c>
      <c r="Q51" s="51">
        <v>500400</v>
      </c>
      <c r="R51" s="51">
        <v>500400</v>
      </c>
      <c r="S51" s="51">
        <v>311761</v>
      </c>
      <c r="T51" s="51">
        <v>55000</v>
      </c>
      <c r="U51" s="51">
        <v>72</v>
      </c>
      <c r="V51" s="125">
        <v>103911.11490380314</v>
      </c>
      <c r="W51" s="125">
        <f t="shared" si="0"/>
        <v>103911</v>
      </c>
      <c r="X51" s="51">
        <v>255485</v>
      </c>
      <c r="Y51" s="51">
        <v>214379</v>
      </c>
      <c r="Z51" s="50"/>
      <c r="AA51" s="50"/>
      <c r="AB51" s="50"/>
    </row>
    <row r="52" spans="1:28">
      <c r="A52">
        <v>50</v>
      </c>
      <c r="B52" s="12">
        <v>45</v>
      </c>
      <c r="C52" t="s">
        <v>172</v>
      </c>
      <c r="D52" s="14"/>
      <c r="E52" s="14"/>
      <c r="F52" s="14"/>
      <c r="G52" s="14"/>
      <c r="H52" s="14"/>
      <c r="I52" s="14"/>
      <c r="J52" s="14"/>
      <c r="K52" s="49" t="str">
        <f>IF($C52='4. Board Level Worksheet'!$C$5,'4. Board Level Worksheet'!$C$18,"")</f>
        <v/>
      </c>
      <c r="L52" s="49" t="str">
        <f>IF($C52='4. Board Level Worksheet'!$C$5,'4. Board Level Worksheet'!$C$19,"")</f>
        <v/>
      </c>
      <c r="M52" s="51" t="str">
        <f>IF($C52='4. Board Level Worksheet'!$C$5,'4. Board Level Worksheet'!$C$21,"")</f>
        <v/>
      </c>
      <c r="N52" s="51" t="str">
        <f>IF($C52='4. Board Level Worksheet'!$C$5,'4. Board Level Worksheet'!$C$28,"")</f>
        <v/>
      </c>
      <c r="O52" s="51" t="str">
        <f>IF($C52='4. Board Level Worksheet'!$C$5,'4. Board Level Worksheet'!#REF!,"")</f>
        <v/>
      </c>
      <c r="P52" t="s">
        <v>172</v>
      </c>
      <c r="Q52" s="51">
        <v>471100</v>
      </c>
      <c r="R52" s="51">
        <v>471100</v>
      </c>
      <c r="S52" s="51">
        <v>295396</v>
      </c>
      <c r="T52" s="51">
        <v>47000</v>
      </c>
      <c r="U52" s="51">
        <v>98</v>
      </c>
      <c r="V52" s="125">
        <v>127218.28086353469</v>
      </c>
      <c r="W52" s="125">
        <f t="shared" si="0"/>
        <v>127218</v>
      </c>
      <c r="X52" s="51">
        <v>321391</v>
      </c>
      <c r="Y52" s="51">
        <v>248496</v>
      </c>
      <c r="Z52" s="50"/>
      <c r="AA52" s="50"/>
      <c r="AB52" s="50"/>
    </row>
    <row r="53" spans="1:28">
      <c r="A53">
        <v>51</v>
      </c>
      <c r="B53" s="12">
        <v>46</v>
      </c>
      <c r="C53" t="s">
        <v>173</v>
      </c>
      <c r="D53" s="14"/>
      <c r="E53" s="14"/>
      <c r="F53" s="14"/>
      <c r="G53" s="14"/>
      <c r="H53" s="14"/>
      <c r="I53" s="14"/>
      <c r="J53" s="14"/>
      <c r="K53" s="49" t="str">
        <f>IF($C53='4. Board Level Worksheet'!$C$5,'4. Board Level Worksheet'!$C$18,"")</f>
        <v/>
      </c>
      <c r="L53" s="49" t="str">
        <f>IF($C53='4. Board Level Worksheet'!$C$5,'4. Board Level Worksheet'!$C$19,"")</f>
        <v/>
      </c>
      <c r="M53" s="51" t="str">
        <f>IF($C53='4. Board Level Worksheet'!$C$5,'4. Board Level Worksheet'!$C$21,"")</f>
        <v/>
      </c>
      <c r="N53" s="51" t="str">
        <f>IF($C53='4. Board Level Worksheet'!$C$5,'4. Board Level Worksheet'!$C$28,"")</f>
        <v/>
      </c>
      <c r="O53" s="51" t="str">
        <f>IF($C53='4. Board Level Worksheet'!$C$5,'4. Board Level Worksheet'!#REF!,"")</f>
        <v/>
      </c>
      <c r="P53" t="s">
        <v>173</v>
      </c>
      <c r="Q53" s="51">
        <v>582000</v>
      </c>
      <c r="R53" s="51">
        <v>582000</v>
      </c>
      <c r="S53" s="51">
        <v>503317</v>
      </c>
      <c r="T53" s="51">
        <v>77000</v>
      </c>
      <c r="U53" s="51">
        <v>105</v>
      </c>
      <c r="V53" s="125">
        <v>138871.86384340047</v>
      </c>
      <c r="W53" s="125">
        <f t="shared" si="0"/>
        <v>138872</v>
      </c>
      <c r="X53" s="51">
        <v>265281</v>
      </c>
      <c r="Y53" s="51">
        <v>224478</v>
      </c>
      <c r="Z53" s="50"/>
      <c r="AA53" s="50"/>
      <c r="AB53" s="50"/>
    </row>
    <row r="54" spans="1:28">
      <c r="A54">
        <v>52</v>
      </c>
      <c r="B54" s="12">
        <v>47</v>
      </c>
      <c r="C54" t="s">
        <v>203</v>
      </c>
      <c r="D54" s="14"/>
      <c r="E54" s="14"/>
      <c r="F54" s="14"/>
      <c r="G54" s="14"/>
      <c r="H54" s="14"/>
      <c r="I54" s="14"/>
      <c r="J54" s="14"/>
      <c r="K54" s="49" t="str">
        <f>IF($C54='4. Board Level Worksheet'!$C$5,'4. Board Level Worksheet'!$C$18,"")</f>
        <v/>
      </c>
      <c r="L54" s="49" t="str">
        <f>IF($C54='4. Board Level Worksheet'!$C$5,'4. Board Level Worksheet'!$C$19,"")</f>
        <v/>
      </c>
      <c r="M54" s="51" t="str">
        <f>IF($C54='4. Board Level Worksheet'!$C$5,'4. Board Level Worksheet'!$C$21,"")</f>
        <v/>
      </c>
      <c r="N54" s="51" t="str">
        <f>IF($C54='4. Board Level Worksheet'!$C$5,'4. Board Level Worksheet'!$C$28,"")</f>
        <v/>
      </c>
      <c r="O54" s="51" t="str">
        <f>IF($C54='4. Board Level Worksheet'!$C$5,'4. Board Level Worksheet'!#REF!,"")</f>
        <v/>
      </c>
      <c r="P54" t="s">
        <v>203</v>
      </c>
      <c r="Q54" s="51">
        <v>567800</v>
      </c>
      <c r="R54" s="51">
        <v>567800</v>
      </c>
      <c r="S54" s="51">
        <v>418581</v>
      </c>
      <c r="T54" s="51">
        <v>70000</v>
      </c>
      <c r="U54" s="51">
        <v>283</v>
      </c>
      <c r="V54" s="125">
        <v>311733.34471140942</v>
      </c>
      <c r="W54" s="125">
        <f t="shared" si="0"/>
        <v>311733</v>
      </c>
      <c r="X54" s="51">
        <v>410195</v>
      </c>
      <c r="Y54" s="51">
        <v>310638</v>
      </c>
      <c r="Z54" s="50"/>
      <c r="AA54" s="50"/>
      <c r="AB54" s="50"/>
    </row>
    <row r="55" spans="1:28">
      <c r="A55">
        <v>53</v>
      </c>
      <c r="B55" s="12">
        <v>48</v>
      </c>
      <c r="C55" t="s">
        <v>174</v>
      </c>
      <c r="D55" s="14"/>
      <c r="E55" s="14"/>
      <c r="F55" s="14"/>
      <c r="G55" s="14"/>
      <c r="H55" s="14"/>
      <c r="I55" s="14"/>
      <c r="J55" s="14"/>
      <c r="K55" s="49" t="str">
        <f>IF($C55='4. Board Level Worksheet'!$C$5,'4. Board Level Worksheet'!$C$18,"")</f>
        <v/>
      </c>
      <c r="L55" s="49" t="str">
        <f>IF($C55='4. Board Level Worksheet'!$C$5,'4. Board Level Worksheet'!$C$19,"")</f>
        <v/>
      </c>
      <c r="M55" s="51" t="str">
        <f>IF($C55='4. Board Level Worksheet'!$C$5,'4. Board Level Worksheet'!$C$21,"")</f>
        <v/>
      </c>
      <c r="N55" s="51" t="str">
        <f>IF($C55='4. Board Level Worksheet'!$C$5,'4. Board Level Worksheet'!$C$28,"")</f>
        <v/>
      </c>
      <c r="O55" s="51" t="str">
        <f>IF($C55='4. Board Level Worksheet'!$C$5,'4. Board Level Worksheet'!#REF!,"")</f>
        <v/>
      </c>
      <c r="P55" t="s">
        <v>174</v>
      </c>
      <c r="Q55" s="51">
        <v>207000</v>
      </c>
      <c r="R55" s="51">
        <v>207000</v>
      </c>
      <c r="S55" s="51">
        <v>108067</v>
      </c>
      <c r="T55" s="51">
        <v>20000</v>
      </c>
      <c r="U55" s="51">
        <v>25</v>
      </c>
      <c r="V55" s="125">
        <v>44672.068089485459</v>
      </c>
      <c r="W55" s="125">
        <f t="shared" si="0"/>
        <v>44672</v>
      </c>
      <c r="X55" s="51">
        <v>110092</v>
      </c>
      <c r="Y55" s="51">
        <v>92149</v>
      </c>
      <c r="Z55" s="50"/>
      <c r="AA55" s="50"/>
      <c r="AB55" s="50"/>
    </row>
    <row r="56" spans="1:28">
      <c r="A56">
        <v>54</v>
      </c>
      <c r="B56" s="12">
        <v>49</v>
      </c>
      <c r="C56" t="s">
        <v>175</v>
      </c>
      <c r="D56" s="14"/>
      <c r="E56" s="14"/>
      <c r="F56" s="14"/>
      <c r="G56" s="14"/>
      <c r="H56" s="14"/>
      <c r="I56" s="14"/>
      <c r="J56" s="14"/>
      <c r="K56" s="49" t="str">
        <f>IF($C56='4. Board Level Worksheet'!$C$5,'4. Board Level Worksheet'!$C$18,"")</f>
        <v/>
      </c>
      <c r="L56" s="49" t="str">
        <f>IF($C56='4. Board Level Worksheet'!$C$5,'4. Board Level Worksheet'!$C$19,"")</f>
        <v/>
      </c>
      <c r="M56" s="51" t="str">
        <f>IF($C56='4. Board Level Worksheet'!$C$5,'4. Board Level Worksheet'!$C$21,"")</f>
        <v/>
      </c>
      <c r="N56" s="51" t="str">
        <f>IF($C56='4. Board Level Worksheet'!$C$5,'4. Board Level Worksheet'!$C$28,"")</f>
        <v/>
      </c>
      <c r="O56" s="51" t="str">
        <f>IF($C56='4. Board Level Worksheet'!$C$5,'4. Board Level Worksheet'!#REF!,"")</f>
        <v/>
      </c>
      <c r="P56" t="s">
        <v>175</v>
      </c>
      <c r="Q56" s="51">
        <v>500800</v>
      </c>
      <c r="R56" s="51">
        <v>500800</v>
      </c>
      <c r="S56" s="51">
        <v>344326</v>
      </c>
      <c r="T56" s="51">
        <v>20000</v>
      </c>
      <c r="U56" s="51">
        <v>69</v>
      </c>
      <c r="V56" s="125">
        <v>138871.86384340047</v>
      </c>
      <c r="W56" s="125">
        <f t="shared" si="0"/>
        <v>138872</v>
      </c>
      <c r="X56" s="51">
        <v>276127</v>
      </c>
      <c r="Y56" s="51">
        <v>220731</v>
      </c>
      <c r="Z56" s="50"/>
      <c r="AA56" s="50"/>
      <c r="AB56" s="50"/>
    </row>
    <row r="57" spans="1:28">
      <c r="A57">
        <v>55</v>
      </c>
      <c r="B57" s="12">
        <v>50</v>
      </c>
      <c r="C57" t="s">
        <v>176</v>
      </c>
      <c r="D57" s="14"/>
      <c r="E57" s="14"/>
      <c r="F57" s="14"/>
      <c r="G57" s="14"/>
      <c r="H57" s="14"/>
      <c r="I57" s="14"/>
      <c r="J57" s="14"/>
      <c r="K57" s="49" t="str">
        <f>IF($C57='4. Board Level Worksheet'!$C$5,'4. Board Level Worksheet'!$C$18,"")</f>
        <v/>
      </c>
      <c r="L57" s="49" t="str">
        <f>IF($C57='4. Board Level Worksheet'!$C$5,'4. Board Level Worksheet'!$C$19,"")</f>
        <v/>
      </c>
      <c r="M57" s="51" t="str">
        <f>IF($C57='4. Board Level Worksheet'!$C$5,'4. Board Level Worksheet'!$C$21,"")</f>
        <v/>
      </c>
      <c r="N57" s="51" t="str">
        <f>IF($C57='4. Board Level Worksheet'!$C$5,'4. Board Level Worksheet'!$C$28,"")</f>
        <v/>
      </c>
      <c r="O57" s="51" t="str">
        <f>IF($C57='4. Board Level Worksheet'!$C$5,'4. Board Level Worksheet'!#REF!,"")</f>
        <v/>
      </c>
      <c r="P57" t="s">
        <v>176</v>
      </c>
      <c r="Q57" s="51">
        <v>552300</v>
      </c>
      <c r="R57" s="51">
        <v>552300</v>
      </c>
      <c r="S57" s="51">
        <v>275261</v>
      </c>
      <c r="T57" s="51">
        <v>57000</v>
      </c>
      <c r="U57" s="51">
        <v>147</v>
      </c>
      <c r="V57" s="125">
        <v>180630.53618791947</v>
      </c>
      <c r="W57" s="125">
        <f t="shared" si="0"/>
        <v>180631</v>
      </c>
      <c r="X57" s="51">
        <v>301302</v>
      </c>
      <c r="Y57" s="51">
        <v>247209</v>
      </c>
      <c r="Z57" s="50"/>
      <c r="AA57" s="50"/>
      <c r="AB57" s="50"/>
    </row>
    <row r="58" spans="1:28">
      <c r="A58">
        <v>56</v>
      </c>
      <c r="B58" s="12">
        <v>51</v>
      </c>
      <c r="C58" t="s">
        <v>177</v>
      </c>
      <c r="D58" s="14"/>
      <c r="E58" s="14"/>
      <c r="F58" s="14"/>
      <c r="G58" s="14"/>
      <c r="H58" s="14"/>
      <c r="I58" s="14"/>
      <c r="J58" s="14"/>
      <c r="K58" s="49" t="str">
        <f>IF($C58='4. Board Level Worksheet'!$C$5,'4. Board Level Worksheet'!$C$18,"")</f>
        <v/>
      </c>
      <c r="L58" s="49" t="str">
        <f>IF($C58='4. Board Level Worksheet'!$C$5,'4. Board Level Worksheet'!$C$19,"")</f>
        <v/>
      </c>
      <c r="M58" s="51" t="str">
        <f>IF($C58='4. Board Level Worksheet'!$C$5,'4. Board Level Worksheet'!$C$21,"")</f>
        <v/>
      </c>
      <c r="N58" s="51" t="str">
        <f>IF($C58='4. Board Level Worksheet'!$C$5,'4. Board Level Worksheet'!$C$28,"")</f>
        <v/>
      </c>
      <c r="O58" s="51" t="str">
        <f>IF($C58='4. Board Level Worksheet'!$C$5,'4. Board Level Worksheet'!#REF!,"")</f>
        <v/>
      </c>
      <c r="P58" t="s">
        <v>177</v>
      </c>
      <c r="Q58" s="51">
        <v>279800</v>
      </c>
      <c r="R58" s="51">
        <v>279800</v>
      </c>
      <c r="S58" s="51">
        <v>153358</v>
      </c>
      <c r="T58" s="51">
        <v>24000</v>
      </c>
      <c r="U58" s="51">
        <v>117</v>
      </c>
      <c r="V58" s="125">
        <v>138871.86384340047</v>
      </c>
      <c r="W58" s="125">
        <f t="shared" si="0"/>
        <v>138872</v>
      </c>
      <c r="X58" s="51">
        <v>223183</v>
      </c>
      <c r="Y58" s="51">
        <v>163694</v>
      </c>
      <c r="Z58" s="50"/>
      <c r="AA58" s="50"/>
      <c r="AB58" s="50"/>
    </row>
    <row r="59" spans="1:28">
      <c r="A59">
        <v>57</v>
      </c>
      <c r="B59" s="12">
        <v>52</v>
      </c>
      <c r="C59" t="s">
        <v>204</v>
      </c>
      <c r="D59" s="14"/>
      <c r="E59" s="14"/>
      <c r="F59" s="14"/>
      <c r="G59" s="14"/>
      <c r="H59" s="14"/>
      <c r="I59" s="14"/>
      <c r="J59" s="14"/>
      <c r="K59" s="49" t="str">
        <f>IF($C59='4. Board Level Worksheet'!$C$5,'4. Board Level Worksheet'!$C$18,"")</f>
        <v/>
      </c>
      <c r="L59" s="49" t="str">
        <f>IF($C59='4. Board Level Worksheet'!$C$5,'4. Board Level Worksheet'!$C$19,"")</f>
        <v/>
      </c>
      <c r="M59" s="51" t="str">
        <f>IF($C59='4. Board Level Worksheet'!$C$5,'4. Board Level Worksheet'!$C$21,"")</f>
        <v/>
      </c>
      <c r="N59" s="51" t="str">
        <f>IF($C59='4. Board Level Worksheet'!$C$5,'4. Board Level Worksheet'!$C$28,"")</f>
        <v/>
      </c>
      <c r="O59" s="51" t="str">
        <f>IF($C59='4. Board Level Worksheet'!$C$5,'4. Board Level Worksheet'!#REF!,"")</f>
        <v/>
      </c>
      <c r="P59" t="s">
        <v>204</v>
      </c>
      <c r="Q59" s="51">
        <v>354400</v>
      </c>
      <c r="R59" s="51">
        <v>354400</v>
      </c>
      <c r="S59" s="51">
        <v>192184</v>
      </c>
      <c r="T59" s="51">
        <v>30000</v>
      </c>
      <c r="U59" s="51">
        <v>178</v>
      </c>
      <c r="V59" s="125">
        <v>201024.30640268457</v>
      </c>
      <c r="W59" s="125">
        <f t="shared" si="0"/>
        <v>201024</v>
      </c>
      <c r="X59" s="51">
        <v>229413</v>
      </c>
      <c r="Y59" s="51">
        <v>174348</v>
      </c>
      <c r="Z59" s="50"/>
      <c r="AA59" s="50"/>
      <c r="AB59" s="50"/>
    </row>
    <row r="60" spans="1:28">
      <c r="A60">
        <v>58</v>
      </c>
      <c r="B60" s="12">
        <v>53</v>
      </c>
      <c r="C60" t="s">
        <v>178</v>
      </c>
      <c r="D60" s="14"/>
      <c r="E60" s="14"/>
      <c r="F60" s="14"/>
      <c r="G60" s="14"/>
      <c r="H60" s="14"/>
      <c r="I60" s="14"/>
      <c r="J60" s="14"/>
      <c r="K60" s="49" t="str">
        <f>IF($C60='4. Board Level Worksheet'!$C$5,'4. Board Level Worksheet'!$C$18,"")</f>
        <v/>
      </c>
      <c r="L60" s="49" t="str">
        <f>IF($C60='4. Board Level Worksheet'!$C$5,'4. Board Level Worksheet'!$C$19,"")</f>
        <v/>
      </c>
      <c r="M60" s="51" t="str">
        <f>IF($C60='4. Board Level Worksheet'!$C$5,'4. Board Level Worksheet'!$C$21,"")</f>
        <v/>
      </c>
      <c r="N60" s="51" t="str">
        <f>IF($C60='4. Board Level Worksheet'!$C$5,'4. Board Level Worksheet'!$C$28,"")</f>
        <v/>
      </c>
      <c r="O60" s="51" t="str">
        <f>IF($C60='4. Board Level Worksheet'!$C$5,'4. Board Level Worksheet'!#REF!,"")</f>
        <v/>
      </c>
      <c r="P60" t="s">
        <v>178</v>
      </c>
      <c r="Q60" s="51">
        <v>958500</v>
      </c>
      <c r="R60" s="51">
        <v>958500</v>
      </c>
      <c r="S60" s="51">
        <v>647137</v>
      </c>
      <c r="T60" s="51">
        <v>87000</v>
      </c>
      <c r="U60" s="51">
        <v>286</v>
      </c>
      <c r="V60" s="125">
        <v>327271.45535123046</v>
      </c>
      <c r="W60" s="125">
        <f t="shared" si="0"/>
        <v>327271</v>
      </c>
      <c r="X60" s="51">
        <v>723003</v>
      </c>
      <c r="Y60" s="51">
        <v>557084</v>
      </c>
      <c r="Z60" s="50"/>
      <c r="AA60" s="50"/>
      <c r="AB60" s="50"/>
    </row>
    <row r="61" spans="1:28">
      <c r="A61">
        <v>59</v>
      </c>
      <c r="B61" s="12">
        <v>54</v>
      </c>
      <c r="C61" t="s">
        <v>179</v>
      </c>
      <c r="D61" s="14"/>
      <c r="E61" s="14"/>
      <c r="F61" s="14"/>
      <c r="G61" s="14"/>
      <c r="H61" s="14"/>
      <c r="I61" s="14"/>
      <c r="J61" s="14"/>
      <c r="K61" s="49" t="str">
        <f>IF($C61='4. Board Level Worksheet'!$C$5,'4. Board Level Worksheet'!$C$18,"")</f>
        <v/>
      </c>
      <c r="L61" s="49" t="str">
        <f>IF($C61='4. Board Level Worksheet'!$C$5,'4. Board Level Worksheet'!$C$19,"")</f>
        <v/>
      </c>
      <c r="M61" s="51" t="str">
        <f>IF($C61='4. Board Level Worksheet'!$C$5,'4. Board Level Worksheet'!$C$21,"")</f>
        <v/>
      </c>
      <c r="N61" s="51" t="str">
        <f>IF($C61='4. Board Level Worksheet'!$C$5,'4. Board Level Worksheet'!$C$28,"")</f>
        <v/>
      </c>
      <c r="O61" s="51" t="str">
        <f>IF($C61='4. Board Level Worksheet'!$C$5,'4. Board Level Worksheet'!#REF!,"")</f>
        <v/>
      </c>
      <c r="P61" t="s">
        <v>179</v>
      </c>
      <c r="Q61" s="51">
        <v>194800</v>
      </c>
      <c r="R61" s="51">
        <v>194800</v>
      </c>
      <c r="S61" s="51">
        <v>75459</v>
      </c>
      <c r="T61" s="51">
        <v>14000</v>
      </c>
      <c r="U61" s="51">
        <v>104</v>
      </c>
      <c r="V61" s="125">
        <v>120420.35745861298</v>
      </c>
      <c r="W61" s="125">
        <f t="shared" si="0"/>
        <v>120420</v>
      </c>
      <c r="X61" s="51">
        <v>238781</v>
      </c>
      <c r="Y61" s="51">
        <v>169635</v>
      </c>
      <c r="Z61" s="50"/>
      <c r="AA61" s="50"/>
      <c r="AB61" s="50"/>
    </row>
    <row r="62" spans="1:28">
      <c r="A62">
        <v>60</v>
      </c>
      <c r="B62" s="12">
        <v>55</v>
      </c>
      <c r="C62" t="s">
        <v>205</v>
      </c>
      <c r="D62" s="14"/>
      <c r="E62" s="14"/>
      <c r="F62" s="14"/>
      <c r="G62" s="14"/>
      <c r="H62" s="14"/>
      <c r="I62" s="14"/>
      <c r="J62" s="14"/>
      <c r="K62" s="49" t="str">
        <f>IF($C62='4. Board Level Worksheet'!$C$5,'4. Board Level Worksheet'!$C$18,"")</f>
        <v/>
      </c>
      <c r="L62" s="49" t="str">
        <f>IF($C62='4. Board Level Worksheet'!$C$5,'4. Board Level Worksheet'!$C$19,"")</f>
        <v/>
      </c>
      <c r="M62" s="51" t="str">
        <f>IF($C62='4. Board Level Worksheet'!$C$5,'4. Board Level Worksheet'!$C$21,"")</f>
        <v/>
      </c>
      <c r="N62" s="51" t="str">
        <f>IF($C62='4. Board Level Worksheet'!$C$5,'4. Board Level Worksheet'!$C$28,"")</f>
        <v/>
      </c>
      <c r="O62" s="51" t="str">
        <f>IF($C62='4. Board Level Worksheet'!$C$5,'4. Board Level Worksheet'!#REF!,"")</f>
        <v/>
      </c>
      <c r="P62" t="s">
        <v>205</v>
      </c>
      <c r="Q62" s="51">
        <v>350400</v>
      </c>
      <c r="R62" s="51">
        <v>350400</v>
      </c>
      <c r="S62" s="51">
        <v>166326</v>
      </c>
      <c r="T62" s="51">
        <v>9000</v>
      </c>
      <c r="U62" s="51">
        <v>204</v>
      </c>
      <c r="V62" s="125">
        <v>228216.00002237139</v>
      </c>
      <c r="W62" s="125">
        <f t="shared" si="0"/>
        <v>228216</v>
      </c>
      <c r="X62" s="51">
        <v>355897</v>
      </c>
      <c r="Y62" s="51">
        <v>241786</v>
      </c>
      <c r="Z62" s="50"/>
      <c r="AA62" s="50"/>
      <c r="AB62" s="50"/>
    </row>
    <row r="63" spans="1:28">
      <c r="A63">
        <v>61</v>
      </c>
      <c r="B63" s="12">
        <v>56</v>
      </c>
      <c r="C63" t="s">
        <v>180</v>
      </c>
      <c r="D63" s="14"/>
      <c r="E63" s="14"/>
      <c r="F63" s="14"/>
      <c r="G63" s="14"/>
      <c r="H63" s="14"/>
      <c r="I63" s="14"/>
      <c r="J63" s="14"/>
      <c r="K63" s="49" t="str">
        <f>IF($C63='4. Board Level Worksheet'!$C$5,'4. Board Level Worksheet'!$C$18,"")</f>
        <v/>
      </c>
      <c r="L63" s="49" t="str">
        <f>IF($C63='4. Board Level Worksheet'!$C$5,'4. Board Level Worksheet'!$C$19,"")</f>
        <v/>
      </c>
      <c r="M63" s="51" t="str">
        <f>IF($C63='4. Board Level Worksheet'!$C$5,'4. Board Level Worksheet'!$C$21,"")</f>
        <v/>
      </c>
      <c r="N63" s="51" t="str">
        <f>IF($C63='4. Board Level Worksheet'!$C$5,'4. Board Level Worksheet'!$C$28,"")</f>
        <v/>
      </c>
      <c r="O63" s="51" t="str">
        <f>IF($C63='4. Board Level Worksheet'!$C$5,'4. Board Level Worksheet'!#REF!,"")</f>
        <v/>
      </c>
      <c r="P63" t="s">
        <v>180</v>
      </c>
      <c r="Q63" s="51">
        <v>69100</v>
      </c>
      <c r="R63" s="51">
        <v>69100</v>
      </c>
      <c r="S63" s="51">
        <v>52442</v>
      </c>
      <c r="T63" s="51">
        <v>10000</v>
      </c>
      <c r="U63" s="51">
        <v>16</v>
      </c>
      <c r="V63" s="125">
        <v>32047.353194630876</v>
      </c>
      <c r="W63" s="125">
        <f t="shared" si="0"/>
        <v>32047</v>
      </c>
      <c r="X63" s="51">
        <v>46696</v>
      </c>
      <c r="Y63" s="51">
        <v>40508</v>
      </c>
      <c r="Z63" s="50"/>
      <c r="AA63" s="50"/>
      <c r="AB63" s="50"/>
    </row>
    <row r="64" spans="1:28">
      <c r="A64">
        <v>62</v>
      </c>
      <c r="B64" s="12">
        <v>57</v>
      </c>
      <c r="C64" t="s">
        <v>206</v>
      </c>
      <c r="D64" s="14"/>
      <c r="E64" s="14"/>
      <c r="F64" s="14"/>
      <c r="G64" s="14"/>
      <c r="H64" s="14"/>
      <c r="I64" s="14"/>
      <c r="J64" s="14"/>
      <c r="K64" s="49" t="str">
        <f>IF($C64='4. Board Level Worksheet'!$C$5,'4. Board Level Worksheet'!$C$18,"")</f>
        <v/>
      </c>
      <c r="L64" s="49" t="str">
        <f>IF($C64='4. Board Level Worksheet'!$C$5,'4. Board Level Worksheet'!$C$19,"")</f>
        <v/>
      </c>
      <c r="M64" s="51" t="str">
        <f>IF($C64='4. Board Level Worksheet'!$C$5,'4. Board Level Worksheet'!$C$21,"")</f>
        <v/>
      </c>
      <c r="N64" s="51" t="str">
        <f>IF($C64='4. Board Level Worksheet'!$C$5,'4. Board Level Worksheet'!$C$28,"")</f>
        <v/>
      </c>
      <c r="O64" s="51" t="str">
        <f>IF($C64='4. Board Level Worksheet'!$C$5,'4. Board Level Worksheet'!#REF!,"")</f>
        <v/>
      </c>
      <c r="P64" t="s">
        <v>206</v>
      </c>
      <c r="Q64" s="51">
        <v>149500</v>
      </c>
      <c r="R64" s="51">
        <v>149500</v>
      </c>
      <c r="S64" s="51">
        <v>77236</v>
      </c>
      <c r="T64" s="51">
        <v>4600</v>
      </c>
      <c r="U64" s="51">
        <v>36</v>
      </c>
      <c r="V64" s="125">
        <v>61181.310644295307</v>
      </c>
      <c r="W64" s="125">
        <f t="shared" si="0"/>
        <v>61181</v>
      </c>
      <c r="X64" s="51">
        <v>114511</v>
      </c>
      <c r="Y64" s="51">
        <v>84796</v>
      </c>
      <c r="Z64" s="50"/>
      <c r="AA64" s="50"/>
      <c r="AB64" s="50"/>
    </row>
    <row r="65" spans="1:28">
      <c r="A65">
        <v>63</v>
      </c>
      <c r="B65" s="12">
        <v>58</v>
      </c>
      <c r="C65" t="s">
        <v>181</v>
      </c>
      <c r="D65" s="14"/>
      <c r="E65" s="14"/>
      <c r="F65" s="14"/>
      <c r="G65" s="14"/>
      <c r="H65" s="14"/>
      <c r="I65" s="14"/>
      <c r="J65" s="14"/>
      <c r="K65" s="49" t="str">
        <f>IF($C65='4. Board Level Worksheet'!$C$5,'4. Board Level Worksheet'!$C$18,"")</f>
        <v/>
      </c>
      <c r="L65" s="49" t="str">
        <f>IF($C65='4. Board Level Worksheet'!$C$5,'4. Board Level Worksheet'!$C$19,"")</f>
        <v/>
      </c>
      <c r="M65" s="51" t="str">
        <f>IF($C65='4. Board Level Worksheet'!$C$5,'4. Board Level Worksheet'!$C$21,"")</f>
        <v/>
      </c>
      <c r="N65" s="51" t="str">
        <f>IF($C65='4. Board Level Worksheet'!$C$5,'4. Board Level Worksheet'!$C$28,"")</f>
        <v/>
      </c>
      <c r="O65" s="51" t="str">
        <f>IF($C65='4. Board Level Worksheet'!$C$5,'4. Board Level Worksheet'!#REF!,"")</f>
        <v/>
      </c>
      <c r="P65" t="s">
        <v>181</v>
      </c>
      <c r="Q65" s="51">
        <v>509500</v>
      </c>
      <c r="R65" s="51">
        <v>509500</v>
      </c>
      <c r="S65" s="51">
        <v>230527</v>
      </c>
      <c r="T65" s="51">
        <v>45000</v>
      </c>
      <c r="U65" s="51">
        <v>67</v>
      </c>
      <c r="V65" s="125">
        <v>100997.7191588367</v>
      </c>
      <c r="W65" s="125">
        <f t="shared" si="0"/>
        <v>100998</v>
      </c>
      <c r="X65" s="51">
        <v>431210</v>
      </c>
      <c r="Y65" s="51">
        <v>308127</v>
      </c>
      <c r="Z65" s="50"/>
      <c r="AA65" s="50"/>
      <c r="AB65" s="50"/>
    </row>
    <row r="66" spans="1:28">
      <c r="A66">
        <v>64</v>
      </c>
      <c r="B66" s="12">
        <v>59</v>
      </c>
      <c r="C66" t="s">
        <v>182</v>
      </c>
      <c r="D66" s="14"/>
      <c r="E66" s="14"/>
      <c r="F66" s="14"/>
      <c r="G66" s="14"/>
      <c r="H66" s="14"/>
      <c r="I66" s="14"/>
      <c r="J66" s="14"/>
      <c r="K66" s="49" t="str">
        <f>IF($C66='4. Board Level Worksheet'!$C$5,'4. Board Level Worksheet'!$C$18,"")</f>
        <v/>
      </c>
      <c r="L66" s="49" t="str">
        <f>IF($C66='4. Board Level Worksheet'!$C$5,'4. Board Level Worksheet'!$C$19,"")</f>
        <v/>
      </c>
      <c r="M66" s="51" t="str">
        <f>IF($C66='4. Board Level Worksheet'!$C$5,'4. Board Level Worksheet'!$C$21,"")</f>
        <v/>
      </c>
      <c r="N66" s="51" t="str">
        <f>IF($C66='4. Board Level Worksheet'!$C$5,'4. Board Level Worksheet'!$C$28,"")</f>
        <v/>
      </c>
      <c r="O66" s="51" t="str">
        <f>IF($C66='4. Board Level Worksheet'!$C$5,'4. Board Level Worksheet'!#REF!,"")</f>
        <v/>
      </c>
      <c r="P66" t="s">
        <v>182</v>
      </c>
      <c r="Q66" s="51">
        <v>390300</v>
      </c>
      <c r="R66" s="51">
        <v>390300</v>
      </c>
      <c r="S66" s="51">
        <v>266663</v>
      </c>
      <c r="T66" s="51">
        <v>45000</v>
      </c>
      <c r="U66" s="51">
        <v>192</v>
      </c>
      <c r="V66" s="125">
        <v>214620.15321252798</v>
      </c>
      <c r="W66" s="125">
        <f t="shared" si="0"/>
        <v>214620</v>
      </c>
      <c r="X66" s="51">
        <v>272722</v>
      </c>
      <c r="Y66" s="51">
        <v>213356</v>
      </c>
      <c r="Z66" s="50"/>
      <c r="AA66" s="50"/>
      <c r="AB66" s="50"/>
    </row>
    <row r="67" spans="1:28">
      <c r="A67">
        <v>65</v>
      </c>
      <c r="B67" s="12" t="s">
        <v>29</v>
      </c>
      <c r="C67" t="s">
        <v>207</v>
      </c>
      <c r="D67" s="14"/>
      <c r="E67" s="14"/>
      <c r="F67" s="14"/>
      <c r="G67" s="14"/>
      <c r="H67" s="14"/>
      <c r="I67" s="14"/>
      <c r="J67" s="14"/>
      <c r="K67" s="49" t="str">
        <f>IF($C67='4. Board Level Worksheet'!$C$5,'4. Board Level Worksheet'!$C$18,"")</f>
        <v/>
      </c>
      <c r="L67" s="49" t="str">
        <f>IF($C67='4. Board Level Worksheet'!$C$5,'4. Board Level Worksheet'!$C$19,"")</f>
        <v/>
      </c>
      <c r="M67" s="51" t="str">
        <f>IF($C67='4. Board Level Worksheet'!$C$5,'4. Board Level Worksheet'!$C$21,"")</f>
        <v/>
      </c>
      <c r="N67" s="51" t="str">
        <f>IF($C67='4. Board Level Worksheet'!$C$5,'4. Board Level Worksheet'!$C$28,"")</f>
        <v/>
      </c>
      <c r="O67" s="51" t="str">
        <f>IF($C67='4. Board Level Worksheet'!$C$5,'4. Board Level Worksheet'!#REF!,"")</f>
        <v/>
      </c>
      <c r="P67" t="s">
        <v>207</v>
      </c>
      <c r="Q67" s="51">
        <v>336700</v>
      </c>
      <c r="R67" s="51">
        <v>336700</v>
      </c>
      <c r="S67" s="51">
        <v>124091</v>
      </c>
      <c r="T67" s="51">
        <v>17000</v>
      </c>
      <c r="U67" s="51">
        <v>170</v>
      </c>
      <c r="V67" s="125">
        <v>190341.85533780762</v>
      </c>
      <c r="W67" s="125">
        <f t="shared" si="0"/>
        <v>190342</v>
      </c>
      <c r="X67" s="51">
        <v>336249</v>
      </c>
      <c r="Y67" s="51">
        <v>224858</v>
      </c>
      <c r="Z67" s="50"/>
      <c r="AA67" s="50"/>
      <c r="AB67" s="50"/>
    </row>
    <row r="68" spans="1:28">
      <c r="A68">
        <v>66</v>
      </c>
      <c r="B68" s="12" t="s">
        <v>30</v>
      </c>
      <c r="C68" t="s">
        <v>183</v>
      </c>
      <c r="D68" s="14"/>
      <c r="E68" s="14"/>
      <c r="F68" s="14"/>
      <c r="G68" s="14"/>
      <c r="H68" s="14"/>
      <c r="I68" s="14"/>
      <c r="J68" s="14"/>
      <c r="K68" s="49" t="str">
        <f>IF($C68='4. Board Level Worksheet'!$C$5,'4. Board Level Worksheet'!$C$18,"")</f>
        <v/>
      </c>
      <c r="L68" s="49" t="str">
        <f>IF($C68='4. Board Level Worksheet'!$C$5,'4. Board Level Worksheet'!$C$19,"")</f>
        <v/>
      </c>
      <c r="M68" s="51" t="str">
        <f>IF($C68='4. Board Level Worksheet'!$C$5,'4. Board Level Worksheet'!$C$21,"")</f>
        <v/>
      </c>
      <c r="N68" s="51" t="str">
        <f>IF($C68='4. Board Level Worksheet'!$C$5,'4. Board Level Worksheet'!$C$28,"")</f>
        <v/>
      </c>
      <c r="O68" s="51" t="str">
        <f>IF($C68='4. Board Level Worksheet'!$C$5,'4. Board Level Worksheet'!#REF!,"")</f>
        <v/>
      </c>
      <c r="P68" t="s">
        <v>183</v>
      </c>
      <c r="Q68" s="51">
        <v>107300</v>
      </c>
      <c r="R68" s="51">
        <v>107300</v>
      </c>
      <c r="S68" s="51">
        <v>63603.999999999993</v>
      </c>
      <c r="T68" s="51">
        <v>10000</v>
      </c>
      <c r="U68" s="51">
        <v>69</v>
      </c>
      <c r="V68" s="125">
        <v>83517.344689038044</v>
      </c>
      <c r="W68" s="125">
        <f t="shared" ref="W68:W74" si="1">ROUND(V68,0)</f>
        <v>83517</v>
      </c>
      <c r="X68" s="51">
        <v>119045</v>
      </c>
      <c r="Y68" s="51">
        <v>79131</v>
      </c>
      <c r="Z68" s="50"/>
      <c r="AA68" s="50"/>
      <c r="AB68" s="50"/>
    </row>
    <row r="69" spans="1:28">
      <c r="A69">
        <v>67</v>
      </c>
      <c r="B69" s="12">
        <v>61</v>
      </c>
      <c r="C69" t="s">
        <v>184</v>
      </c>
      <c r="D69" s="14"/>
      <c r="E69" s="14"/>
      <c r="F69" s="14"/>
      <c r="G69" s="14"/>
      <c r="H69" s="14"/>
      <c r="I69" s="14"/>
      <c r="J69" s="14"/>
      <c r="K69" s="49" t="str">
        <f>IF($C69='4. Board Level Worksheet'!$C$5,'4. Board Level Worksheet'!$C$18,"")</f>
        <v/>
      </c>
      <c r="L69" s="49" t="str">
        <f>IF($C69='4. Board Level Worksheet'!$C$5,'4. Board Level Worksheet'!$C$19,"")</f>
        <v/>
      </c>
      <c r="M69" s="51" t="str">
        <f>IF($C69='4. Board Level Worksheet'!$C$5,'4. Board Level Worksheet'!$C$21,"")</f>
        <v/>
      </c>
      <c r="N69" s="51" t="str">
        <f>IF($C69='4. Board Level Worksheet'!$C$5,'4. Board Level Worksheet'!$C$28,"")</f>
        <v/>
      </c>
      <c r="O69" s="51" t="str">
        <f>IF($C69='4. Board Level Worksheet'!$C$5,'4. Board Level Worksheet'!#REF!,"")</f>
        <v/>
      </c>
      <c r="P69" t="s">
        <v>184</v>
      </c>
      <c r="Q69" s="51">
        <v>370000</v>
      </c>
      <c r="R69" s="51">
        <v>370000</v>
      </c>
      <c r="S69" s="51">
        <v>119952</v>
      </c>
      <c r="T69" s="51">
        <v>0</v>
      </c>
      <c r="U69" s="51">
        <v>385</v>
      </c>
      <c r="V69" s="125">
        <v>165092.42554809846</v>
      </c>
      <c r="W69" s="125">
        <f t="shared" si="1"/>
        <v>165092</v>
      </c>
      <c r="X69" s="51">
        <v>358433</v>
      </c>
      <c r="Y69" s="51">
        <v>246583</v>
      </c>
      <c r="Z69" s="50"/>
      <c r="AA69" s="50"/>
      <c r="AB69" s="50"/>
    </row>
    <row r="70" spans="1:28">
      <c r="A70">
        <v>68</v>
      </c>
      <c r="B70" s="12">
        <v>62</v>
      </c>
      <c r="C70" t="s">
        <v>185</v>
      </c>
      <c r="D70" s="14"/>
      <c r="E70" s="14"/>
      <c r="F70" s="14"/>
      <c r="G70" s="14"/>
      <c r="H70" s="14"/>
      <c r="I70" s="14"/>
      <c r="J70" s="14"/>
      <c r="K70" s="49" t="str">
        <f>IF($C70='4. Board Level Worksheet'!$C$5,'4. Board Level Worksheet'!$C$18,"")</f>
        <v/>
      </c>
      <c r="L70" s="49" t="str">
        <f>IF($C70='4. Board Level Worksheet'!$C$5,'4. Board Level Worksheet'!$C$19,"")</f>
        <v/>
      </c>
      <c r="M70" s="51" t="str">
        <f>IF($C70='4. Board Level Worksheet'!$C$5,'4. Board Level Worksheet'!$C$21,"")</f>
        <v/>
      </c>
      <c r="N70" s="51" t="str">
        <f>IF($C70='4. Board Level Worksheet'!$C$5,'4. Board Level Worksheet'!$C$28,"")</f>
        <v/>
      </c>
      <c r="O70" s="51" t="str">
        <f>IF($C70='4. Board Level Worksheet'!$C$5,'4. Board Level Worksheet'!#REF!,"")</f>
        <v/>
      </c>
      <c r="P70" t="s">
        <v>185</v>
      </c>
      <c r="Q70" s="51">
        <v>35800</v>
      </c>
      <c r="R70" s="51">
        <v>35800</v>
      </c>
      <c r="S70" s="51">
        <v>23341</v>
      </c>
      <c r="T70" s="51">
        <v>5000</v>
      </c>
      <c r="U70" s="51">
        <v>11</v>
      </c>
      <c r="V70" s="125">
        <v>25249.429789709175</v>
      </c>
      <c r="W70" s="125">
        <f t="shared" si="1"/>
        <v>25249</v>
      </c>
      <c r="X70" s="51">
        <v>38863</v>
      </c>
      <c r="Y70" s="51">
        <v>30744</v>
      </c>
      <c r="Z70" s="50"/>
      <c r="AA70" s="50"/>
      <c r="AB70" s="50"/>
    </row>
    <row r="71" spans="1:28">
      <c r="A71">
        <v>69</v>
      </c>
      <c r="B71" s="12">
        <v>63</v>
      </c>
      <c r="C71" t="s">
        <v>186</v>
      </c>
      <c r="D71" s="14"/>
      <c r="E71" s="14"/>
      <c r="F71" s="14"/>
      <c r="G71" s="14"/>
      <c r="H71" s="14"/>
      <c r="I71" s="14"/>
      <c r="J71" s="14"/>
      <c r="K71" s="49" t="str">
        <f>IF($C71='4. Board Level Worksheet'!$C$5,'4. Board Level Worksheet'!$C$18,"")</f>
        <v/>
      </c>
      <c r="L71" s="49" t="str">
        <f>IF($C71='4. Board Level Worksheet'!$C$5,'4. Board Level Worksheet'!$C$19,"")</f>
        <v/>
      </c>
      <c r="M71" s="51" t="str">
        <f>IF($C71='4. Board Level Worksheet'!$C$5,'4. Board Level Worksheet'!$C$21,"")</f>
        <v/>
      </c>
      <c r="N71" s="51" t="str">
        <f>IF($C71='4. Board Level Worksheet'!$C$5,'4. Board Level Worksheet'!$C$28,"")</f>
        <v/>
      </c>
      <c r="O71" s="51" t="str">
        <f>IF($C71='4. Board Level Worksheet'!$C$5,'4. Board Level Worksheet'!#REF!,"")</f>
        <v/>
      </c>
      <c r="P71" t="s">
        <v>186</v>
      </c>
      <c r="Q71" s="51">
        <v>291500</v>
      </c>
      <c r="R71" s="51">
        <v>291500</v>
      </c>
      <c r="S71" s="51">
        <v>161917</v>
      </c>
      <c r="T71" s="51">
        <v>17000</v>
      </c>
      <c r="U71" s="51">
        <v>45</v>
      </c>
      <c r="V71" s="125">
        <v>91286.400008948549</v>
      </c>
      <c r="W71" s="125">
        <f t="shared" si="1"/>
        <v>91286</v>
      </c>
      <c r="X71" s="51">
        <v>131534</v>
      </c>
      <c r="Y71" s="51">
        <v>110047</v>
      </c>
      <c r="Z71" s="50"/>
      <c r="AA71" s="50"/>
      <c r="AB71" s="50"/>
    </row>
    <row r="72" spans="1:28">
      <c r="A72">
        <v>70</v>
      </c>
      <c r="B72" s="12">
        <v>64</v>
      </c>
      <c r="C72" t="s">
        <v>208</v>
      </c>
      <c r="D72" s="14"/>
      <c r="E72" s="14"/>
      <c r="F72" s="14"/>
      <c r="G72" s="14"/>
      <c r="H72" s="14"/>
      <c r="I72" s="14"/>
      <c r="J72" s="14"/>
      <c r="K72" s="49" t="str">
        <f>IF($C72='4. Board Level Worksheet'!$C$5,'4. Board Level Worksheet'!$C$18,"")</f>
        <v/>
      </c>
      <c r="L72" s="49" t="str">
        <f>IF($C72='4. Board Level Worksheet'!$C$5,'4. Board Level Worksheet'!$C$19,"")</f>
        <v/>
      </c>
      <c r="M72" s="51" t="str">
        <f>IF($C72='4. Board Level Worksheet'!$C$5,'4. Board Level Worksheet'!$C$21,"")</f>
        <v/>
      </c>
      <c r="N72" s="51" t="str">
        <f>IF($C72='4. Board Level Worksheet'!$C$5,'4. Board Level Worksheet'!$C$28,"")</f>
        <v/>
      </c>
      <c r="O72" s="51" t="str">
        <f>IF($C72='4. Board Level Worksheet'!$C$5,'4. Board Level Worksheet'!#REF!,"")</f>
        <v/>
      </c>
      <c r="P72" t="s">
        <v>208</v>
      </c>
      <c r="Q72" s="51">
        <v>541300</v>
      </c>
      <c r="R72" s="51">
        <v>541300</v>
      </c>
      <c r="S72" s="51">
        <v>264136</v>
      </c>
      <c r="T72" s="51">
        <v>58000</v>
      </c>
      <c r="U72" s="51">
        <v>97</v>
      </c>
      <c r="V72" s="125">
        <v>133045.07235346758</v>
      </c>
      <c r="W72" s="125">
        <f t="shared" si="1"/>
        <v>133045</v>
      </c>
      <c r="X72" s="51">
        <v>404356</v>
      </c>
      <c r="Y72" s="51">
        <v>300469</v>
      </c>
      <c r="Z72" s="50"/>
      <c r="AA72" s="50"/>
      <c r="AB72" s="50"/>
    </row>
    <row r="73" spans="1:28">
      <c r="A73">
        <v>71</v>
      </c>
      <c r="B73" s="12">
        <v>65</v>
      </c>
      <c r="C73" t="s">
        <v>187</v>
      </c>
      <c r="D73" s="14"/>
      <c r="E73" s="14"/>
      <c r="F73" s="14"/>
      <c r="G73" s="14"/>
      <c r="H73" s="14"/>
      <c r="I73" s="14"/>
      <c r="J73" s="14"/>
      <c r="K73" s="49" t="str">
        <f>IF($C73='4. Board Level Worksheet'!$C$5,'4. Board Level Worksheet'!$C$18,"")</f>
        <v/>
      </c>
      <c r="L73" s="49" t="str">
        <f>IF($C73='4. Board Level Worksheet'!$C$5,'4. Board Level Worksheet'!$C$19,"")</f>
        <v/>
      </c>
      <c r="M73" s="51" t="str">
        <f>IF($C73='4. Board Level Worksheet'!$C$5,'4. Board Level Worksheet'!$C$21,"")</f>
        <v/>
      </c>
      <c r="N73" s="51" t="str">
        <f>IF($C73='4. Board Level Worksheet'!$C$5,'4. Board Level Worksheet'!$C$28,"")</f>
        <v/>
      </c>
      <c r="O73" s="51" t="str">
        <f>IF($C73='4. Board Level Worksheet'!$C$5,'4. Board Level Worksheet'!#REF!,"")</f>
        <v/>
      </c>
      <c r="P73" t="s">
        <v>187</v>
      </c>
      <c r="Q73" s="51">
        <v>370100</v>
      </c>
      <c r="R73" s="51">
        <v>370100</v>
      </c>
      <c r="S73" s="51">
        <v>197732</v>
      </c>
      <c r="T73" s="51">
        <v>32000</v>
      </c>
      <c r="U73" s="51">
        <v>116</v>
      </c>
      <c r="V73" s="125">
        <v>138871.86384340047</v>
      </c>
      <c r="W73" s="125">
        <f t="shared" si="1"/>
        <v>138872</v>
      </c>
      <c r="X73" s="51">
        <v>302440</v>
      </c>
      <c r="Y73" s="51">
        <v>217968</v>
      </c>
      <c r="Z73" s="50"/>
      <c r="AA73" s="50"/>
      <c r="AB73" s="50"/>
    </row>
    <row r="74" spans="1:28">
      <c r="A74">
        <v>72</v>
      </c>
      <c r="B74" s="12">
        <v>66</v>
      </c>
      <c r="C74" t="s">
        <v>209</v>
      </c>
      <c r="D74" s="14"/>
      <c r="E74" s="14"/>
      <c r="F74" s="14"/>
      <c r="G74" s="14"/>
      <c r="H74" s="14"/>
      <c r="I74" s="14"/>
      <c r="J74" s="14"/>
      <c r="K74" s="49" t="str">
        <f>IF($C74='4. Board Level Worksheet'!$C$5,'4. Board Level Worksheet'!$C$18,"")</f>
        <v/>
      </c>
      <c r="L74" s="49" t="str">
        <f>IF($C74='4. Board Level Worksheet'!$C$5,'4. Board Level Worksheet'!$C$19,"")</f>
        <v/>
      </c>
      <c r="M74" s="51" t="str">
        <f>IF($C74='4. Board Level Worksheet'!$C$5,'4. Board Level Worksheet'!$C$21,"")</f>
        <v/>
      </c>
      <c r="N74" s="51" t="str">
        <f>IF($C74='4. Board Level Worksheet'!$C$5,'4. Board Level Worksheet'!$C$28,"")</f>
        <v/>
      </c>
      <c r="O74" s="51" t="str">
        <f>IF($C74='4. Board Level Worksheet'!$C$5,'4. Board Level Worksheet'!#REF!,"")</f>
        <v/>
      </c>
      <c r="P74" t="s">
        <v>209</v>
      </c>
      <c r="Q74" s="51">
        <v>562700</v>
      </c>
      <c r="R74" s="51">
        <v>562700</v>
      </c>
      <c r="S74" s="51">
        <v>365240</v>
      </c>
      <c r="T74" s="51">
        <v>71000</v>
      </c>
      <c r="U74" s="51">
        <v>203</v>
      </c>
      <c r="V74" s="125">
        <v>234042.79151230428</v>
      </c>
      <c r="W74" s="125">
        <f t="shared" si="1"/>
        <v>234043</v>
      </c>
      <c r="X74" s="51">
        <v>295506</v>
      </c>
      <c r="Y74" s="51">
        <v>234800</v>
      </c>
      <c r="Z74" s="50"/>
      <c r="AA74" s="50"/>
      <c r="AB74" s="50"/>
    </row>
    <row r="75" spans="1:28">
      <c r="A75">
        <v>73</v>
      </c>
      <c r="B75" s="12">
        <v>100</v>
      </c>
      <c r="C75" t="s">
        <v>188</v>
      </c>
      <c r="D75" s="14"/>
      <c r="E75" s="14"/>
      <c r="F75" s="14"/>
      <c r="G75" s="14"/>
      <c r="H75" s="14"/>
      <c r="I75" s="14"/>
      <c r="J75" s="14"/>
      <c r="K75" s="49" t="str">
        <f>IF($C75='4. Board Level Worksheet'!$C$5,'4. Board Level Worksheet'!$C$18,"")</f>
        <v/>
      </c>
      <c r="L75" s="49" t="str">
        <f>IF($C75='4. Board Level Worksheet'!$C$5,'4. Board Level Worksheet'!$C$19,"")</f>
        <v/>
      </c>
      <c r="M75" s="51" t="str">
        <f>IF($C75='4. Board Level Worksheet'!$C$5,'4. Board Level Worksheet'!$C$21,"")</f>
        <v/>
      </c>
      <c r="N75" s="51" t="str">
        <f>IF($C75='4. Board Level Worksheet'!$C$5,'4. Board Level Worksheet'!$C$28,"")</f>
        <v/>
      </c>
      <c r="O75" s="51" t="str">
        <f>IF($C75='4. Board Level Worksheet'!$C$5,'4. Board Level Worksheet'!#REF!,"")</f>
        <v/>
      </c>
      <c r="P75" t="s">
        <v>188</v>
      </c>
      <c r="Q75" s="51">
        <v>5000</v>
      </c>
      <c r="R75" s="51">
        <v>5000</v>
      </c>
      <c r="S75" s="51">
        <v>13567</v>
      </c>
      <c r="T75" s="51">
        <v>0</v>
      </c>
      <c r="U75" s="51">
        <v>0</v>
      </c>
      <c r="V75" s="125" t="e">
        <v>#N/A</v>
      </c>
      <c r="W75" s="125"/>
      <c r="X75" s="51" t="s">
        <v>156</v>
      </c>
      <c r="Y75" s="51" t="s">
        <v>189</v>
      </c>
      <c r="Z75" s="50"/>
      <c r="AA75" s="50"/>
      <c r="AB75" s="50"/>
    </row>
    <row r="76" spans="1:28">
      <c r="A76">
        <v>74</v>
      </c>
      <c r="B76" s="12">
        <v>101</v>
      </c>
      <c r="C76" t="s">
        <v>190</v>
      </c>
      <c r="D76" s="14"/>
      <c r="E76" s="14"/>
      <c r="F76" s="14"/>
      <c r="G76" s="14"/>
      <c r="H76" s="14"/>
      <c r="I76" s="14"/>
      <c r="J76" s="14"/>
      <c r="K76" s="49" t="str">
        <f>IF($C76='4. Board Level Worksheet'!$C$5,'4. Board Level Worksheet'!$C$18,"")</f>
        <v/>
      </c>
      <c r="L76" s="49" t="str">
        <f>IF($C76='4. Board Level Worksheet'!$C$5,'4. Board Level Worksheet'!$C$19,"")</f>
        <v/>
      </c>
      <c r="M76" s="51" t="str">
        <f>IF($C76='4. Board Level Worksheet'!$C$5,'4. Board Level Worksheet'!$C$21,"")</f>
        <v/>
      </c>
      <c r="N76" s="51" t="str">
        <f>IF($C76='4. Board Level Worksheet'!$C$5,'4. Board Level Worksheet'!$C$28,"")</f>
        <v/>
      </c>
      <c r="O76" s="51" t="str">
        <f>IF($C76='4. Board Level Worksheet'!$C$5,'4. Board Level Worksheet'!#REF!,"")</f>
        <v/>
      </c>
      <c r="P76" t="s">
        <v>190</v>
      </c>
      <c r="Q76" s="51">
        <v>5000</v>
      </c>
      <c r="R76" s="51">
        <v>5000</v>
      </c>
      <c r="S76" s="51">
        <v>9242</v>
      </c>
      <c r="T76" s="51">
        <v>0</v>
      </c>
      <c r="U76" s="51">
        <v>20</v>
      </c>
      <c r="V76" s="125" t="e">
        <v>#N/A</v>
      </c>
      <c r="W76" s="125"/>
      <c r="X76" s="51" t="s">
        <v>156</v>
      </c>
      <c r="Y76" s="51" t="s">
        <v>189</v>
      </c>
      <c r="Z76" s="50"/>
      <c r="AA76" s="50"/>
      <c r="AB76" s="50"/>
    </row>
    <row r="77" spans="1:28">
      <c r="A77">
        <v>75</v>
      </c>
      <c r="B77" s="12">
        <v>102</v>
      </c>
      <c r="C77" t="s">
        <v>191</v>
      </c>
      <c r="D77" s="14"/>
      <c r="E77" s="14"/>
      <c r="F77" s="14"/>
      <c r="G77" s="14"/>
      <c r="H77" s="14"/>
      <c r="I77" s="14"/>
      <c r="J77" s="14"/>
      <c r="K77" s="49" t="str">
        <f>IF($C77='4. Board Level Worksheet'!$C$5,'4. Board Level Worksheet'!$C$18,"")</f>
        <v/>
      </c>
      <c r="L77" s="49" t="str">
        <f>IF($C77='4. Board Level Worksheet'!$C$5,'4. Board Level Worksheet'!$C$19,"")</f>
        <v/>
      </c>
      <c r="M77" s="51" t="str">
        <f>IF($C77='4. Board Level Worksheet'!$C$5,'4. Board Level Worksheet'!$C$21,"")</f>
        <v/>
      </c>
      <c r="N77" s="51" t="str">
        <f>IF($C77='4. Board Level Worksheet'!$C$5,'4. Board Level Worksheet'!$C$28,"")</f>
        <v/>
      </c>
      <c r="O77" s="51" t="str">
        <f>IF($C77='4. Board Level Worksheet'!$C$5,'4. Board Level Worksheet'!#REF!,"")</f>
        <v/>
      </c>
      <c r="P77" t="s">
        <v>191</v>
      </c>
      <c r="Q77" s="51">
        <v>5000</v>
      </c>
      <c r="R77" s="51">
        <v>5000</v>
      </c>
      <c r="S77" s="51">
        <v>4511</v>
      </c>
      <c r="T77" s="51">
        <v>0</v>
      </c>
      <c r="U77" s="51">
        <v>21</v>
      </c>
      <c r="V77" s="125" t="e">
        <v>#N/A</v>
      </c>
      <c r="W77" s="125"/>
      <c r="X77" s="51" t="s">
        <v>156</v>
      </c>
      <c r="Y77" s="51" t="s">
        <v>189</v>
      </c>
      <c r="Z77" s="50"/>
      <c r="AA77" s="50"/>
      <c r="AB77" s="50"/>
    </row>
    <row r="78" spans="1:28">
      <c r="A78">
        <v>76</v>
      </c>
      <c r="B78" s="12">
        <v>103</v>
      </c>
      <c r="C78" t="s">
        <v>192</v>
      </c>
      <c r="D78" s="14"/>
      <c r="E78" s="14"/>
      <c r="F78" s="14"/>
      <c r="G78" s="14"/>
      <c r="H78" s="14"/>
      <c r="I78" s="14"/>
      <c r="J78" s="14"/>
      <c r="K78" s="49" t="str">
        <f>IF($C78='4. Board Level Worksheet'!$C$5,'4. Board Level Worksheet'!$C$18,"")</f>
        <v/>
      </c>
      <c r="L78" s="49" t="str">
        <f>IF($C78='4. Board Level Worksheet'!$C$5,'4. Board Level Worksheet'!$C$19,"")</f>
        <v/>
      </c>
      <c r="M78" s="51" t="str">
        <f>IF($C78='4. Board Level Worksheet'!$C$5,'4. Board Level Worksheet'!$C$21,"")</f>
        <v/>
      </c>
      <c r="N78" s="51" t="str">
        <f>IF($C78='4. Board Level Worksheet'!$C$5,'4. Board Level Worksheet'!$C$28,"")</f>
        <v/>
      </c>
      <c r="O78" s="51" t="str">
        <f>IF($C78='4. Board Level Worksheet'!$C$5,'4. Board Level Worksheet'!#REF!,"")</f>
        <v/>
      </c>
      <c r="P78" t="s">
        <v>192</v>
      </c>
      <c r="Q78" s="51">
        <v>5000</v>
      </c>
      <c r="R78" s="51">
        <v>5000</v>
      </c>
      <c r="S78" s="51">
        <v>3844</v>
      </c>
      <c r="T78" s="51">
        <v>1000</v>
      </c>
      <c r="U78" s="51">
        <v>8</v>
      </c>
      <c r="V78" s="125" t="e">
        <v>#N/A</v>
      </c>
      <c r="W78" s="125"/>
      <c r="X78" s="51" t="s">
        <v>156</v>
      </c>
      <c r="Y78" s="51" t="s">
        <v>189</v>
      </c>
      <c r="Z78" s="50"/>
      <c r="AA78" s="50"/>
      <c r="AB78" s="50"/>
    </row>
    <row r="79" spans="1:28">
      <c r="A79">
        <v>77</v>
      </c>
      <c r="B79" s="70" t="s">
        <v>210</v>
      </c>
      <c r="C79" t="s">
        <v>193</v>
      </c>
      <c r="K79" s="49" t="str">
        <f>IF($C79='4. Board Level Worksheet'!$C$5,'4. Board Level Worksheet'!$C$18,"")</f>
        <v/>
      </c>
      <c r="L79" s="49" t="str">
        <f>IF($C79='4. Board Level Worksheet'!$C$5,'4. Board Level Worksheet'!$C$19,"")</f>
        <v/>
      </c>
      <c r="M79" s="51" t="str">
        <f>IF($C79='4. Board Level Worksheet'!$C$5,'4. Board Level Worksheet'!$C$21,"")</f>
        <v/>
      </c>
      <c r="N79" s="51" t="str">
        <f>IF($C79='4. Board Level Worksheet'!$C$5,'4. Board Level Worksheet'!$C$28,"")</f>
        <v/>
      </c>
      <c r="O79" s="51" t="str">
        <f>IF($C79='4. Board Level Worksheet'!$C$5,'4. Board Level Worksheet'!#REF!,"")</f>
        <v/>
      </c>
      <c r="P79" t="s">
        <v>193</v>
      </c>
      <c r="Q79" s="51">
        <v>0</v>
      </c>
      <c r="R79" s="51">
        <v>0</v>
      </c>
      <c r="S79" s="51" t="s">
        <v>156</v>
      </c>
      <c r="T79" s="51">
        <v>0</v>
      </c>
      <c r="U79" s="51">
        <v>0</v>
      </c>
      <c r="V79" s="125" t="e">
        <v>#N/A</v>
      </c>
      <c r="W79" s="125"/>
      <c r="X79" s="51" t="s">
        <v>156</v>
      </c>
      <c r="Y79" s="51" t="s">
        <v>189</v>
      </c>
      <c r="Z79" s="50"/>
      <c r="AA79" s="50"/>
      <c r="AB79" s="50"/>
    </row>
    <row r="80" spans="1:28">
      <c r="A80">
        <v>78</v>
      </c>
      <c r="B80" s="70" t="s">
        <v>211</v>
      </c>
      <c r="C80" t="s">
        <v>194</v>
      </c>
      <c r="K80" s="49" t="str">
        <f>IF($C80='4. Board Level Worksheet'!$C$5,'4. Board Level Worksheet'!$C$18,"")</f>
        <v/>
      </c>
      <c r="L80" s="49" t="str">
        <f>IF($C80='4. Board Level Worksheet'!$C$5,'4. Board Level Worksheet'!$C$19,"")</f>
        <v/>
      </c>
      <c r="M80" s="51" t="str">
        <f>IF($C80='4. Board Level Worksheet'!$C$5,'4. Board Level Worksheet'!$C$21,"")</f>
        <v/>
      </c>
      <c r="N80" s="51" t="str">
        <f>IF($C80='4. Board Level Worksheet'!$C$5,'4. Board Level Worksheet'!$C$28,"")</f>
        <v/>
      </c>
      <c r="O80" s="51" t="str">
        <f>IF($C80='4. Board Level Worksheet'!$C$5,'4. Board Level Worksheet'!#REF!,"")</f>
        <v/>
      </c>
      <c r="P80" t="s">
        <v>194</v>
      </c>
      <c r="Q80" s="51">
        <v>0</v>
      </c>
      <c r="R80" s="51">
        <v>0</v>
      </c>
      <c r="S80" s="51" t="s">
        <v>156</v>
      </c>
      <c r="T80" s="51">
        <v>0</v>
      </c>
      <c r="U80" s="51">
        <v>0</v>
      </c>
      <c r="V80" s="125" t="e">
        <v>#N/A</v>
      </c>
      <c r="W80" s="125"/>
      <c r="X80" s="51" t="s">
        <v>156</v>
      </c>
      <c r="Y80" s="51" t="s">
        <v>189</v>
      </c>
      <c r="Z80" s="50"/>
      <c r="AA80" s="50"/>
      <c r="AB80" s="50"/>
    </row>
    <row r="81" spans="1:28">
      <c r="A81">
        <v>79</v>
      </c>
      <c r="B81" s="70" t="s">
        <v>212</v>
      </c>
      <c r="C81" t="s">
        <v>195</v>
      </c>
      <c r="K81" s="49" t="str">
        <f>IF($C81='4. Board Level Worksheet'!$C$5,'4. Board Level Worksheet'!$C$18,"")</f>
        <v/>
      </c>
      <c r="L81" s="49" t="str">
        <f>IF($C81='4. Board Level Worksheet'!$C$5,'4. Board Level Worksheet'!$C$19,"")</f>
        <v/>
      </c>
      <c r="M81" s="51" t="str">
        <f>IF($C81='4. Board Level Worksheet'!$C$5,'4. Board Level Worksheet'!$C$21,"")</f>
        <v/>
      </c>
      <c r="N81" s="51" t="str">
        <f>IF($C81='4. Board Level Worksheet'!$C$5,'4. Board Level Worksheet'!$C$28,"")</f>
        <v/>
      </c>
      <c r="O81" s="51" t="str">
        <f>IF($C81='4. Board Level Worksheet'!$C$5,'4. Board Level Worksheet'!#REF!,"")</f>
        <v/>
      </c>
      <c r="P81" t="s">
        <v>195</v>
      </c>
      <c r="Q81" s="51">
        <v>0</v>
      </c>
      <c r="R81" s="51">
        <v>0</v>
      </c>
      <c r="S81" s="51" t="s">
        <v>156</v>
      </c>
      <c r="T81" s="51">
        <v>0</v>
      </c>
      <c r="U81" s="51">
        <v>0</v>
      </c>
      <c r="V81" s="125" t="e">
        <v>#N/A</v>
      </c>
      <c r="W81" s="125"/>
      <c r="X81" s="51" t="s">
        <v>156</v>
      </c>
      <c r="Y81" s="51" t="s">
        <v>189</v>
      </c>
      <c r="Z81" s="50"/>
      <c r="AA81" s="50"/>
      <c r="AB81" s="50"/>
    </row>
    <row r="82" spans="1:28">
      <c r="A82">
        <v>80</v>
      </c>
      <c r="B82" s="70" t="s">
        <v>213</v>
      </c>
      <c r="C82" t="s">
        <v>196</v>
      </c>
      <c r="K82" s="49" t="str">
        <f>IF($C82='4. Board Level Worksheet'!$C$5,'4. Board Level Worksheet'!$C$18,"")</f>
        <v/>
      </c>
      <c r="L82" s="49" t="str">
        <f>IF($C82='4. Board Level Worksheet'!$C$5,'4. Board Level Worksheet'!$C$19,"")</f>
        <v/>
      </c>
      <c r="M82" s="51" t="str">
        <f>IF($C82='4. Board Level Worksheet'!$C$5,'4. Board Level Worksheet'!$C$21,"")</f>
        <v/>
      </c>
      <c r="N82" s="51" t="str">
        <f>IF($C82='4. Board Level Worksheet'!$C$5,'4. Board Level Worksheet'!$C$28,"")</f>
        <v/>
      </c>
      <c r="O82" s="51" t="str">
        <f>IF($C82='4. Board Level Worksheet'!$C$5,'4. Board Level Worksheet'!#REF!,"")</f>
        <v/>
      </c>
      <c r="P82" t="s">
        <v>196</v>
      </c>
      <c r="Q82" s="51">
        <v>0</v>
      </c>
      <c r="R82" s="51">
        <v>0</v>
      </c>
      <c r="S82" s="51" t="s">
        <v>156</v>
      </c>
      <c r="T82" s="51">
        <v>0</v>
      </c>
      <c r="U82" s="51">
        <v>0</v>
      </c>
      <c r="V82" s="125" t="e">
        <v>#N/A</v>
      </c>
      <c r="W82" s="125"/>
      <c r="X82" s="51" t="s">
        <v>156</v>
      </c>
      <c r="Y82" s="51" t="s">
        <v>189</v>
      </c>
      <c r="Z82" s="50"/>
      <c r="AA82" s="50"/>
      <c r="AB82" s="50"/>
    </row>
    <row r="83" spans="1:28">
      <c r="A83">
        <v>81</v>
      </c>
      <c r="B83" s="70" t="s">
        <v>214</v>
      </c>
      <c r="C83" t="s">
        <v>197</v>
      </c>
      <c r="K83" s="49" t="str">
        <f>IF($C83='4. Board Level Worksheet'!$C$5,'4. Board Level Worksheet'!$C$18,"")</f>
        <v/>
      </c>
      <c r="L83" s="49" t="str">
        <f>IF($C83='4. Board Level Worksheet'!$C$5,'4. Board Level Worksheet'!$C$19,"")</f>
        <v/>
      </c>
      <c r="M83" s="51" t="str">
        <f>IF($C83='4. Board Level Worksheet'!$C$5,'4. Board Level Worksheet'!$C$21,"")</f>
        <v/>
      </c>
      <c r="N83" s="51" t="str">
        <f>IF($C83='4. Board Level Worksheet'!$C$5,'4. Board Level Worksheet'!$C$28,"")</f>
        <v/>
      </c>
      <c r="O83" s="51" t="str">
        <f>IF($C83='4. Board Level Worksheet'!$C$5,'4. Board Level Worksheet'!#REF!,"")</f>
        <v/>
      </c>
      <c r="P83" t="s">
        <v>197</v>
      </c>
      <c r="Q83" s="51">
        <v>0</v>
      </c>
      <c r="R83" s="51">
        <v>0</v>
      </c>
      <c r="S83" s="51" t="s">
        <v>156</v>
      </c>
      <c r="T83" s="51">
        <v>0</v>
      </c>
      <c r="U83" s="51">
        <v>0</v>
      </c>
      <c r="V83" s="125" t="e">
        <v>#N/A</v>
      </c>
      <c r="W83" s="125"/>
      <c r="X83" s="51" t="s">
        <v>156</v>
      </c>
      <c r="Y83" s="51" t="s">
        <v>189</v>
      </c>
      <c r="Z83" s="50"/>
      <c r="AA83" s="50"/>
      <c r="AB83" s="50"/>
    </row>
    <row r="84" spans="1:28">
      <c r="A84">
        <v>82</v>
      </c>
      <c r="B84" s="70" t="s">
        <v>215</v>
      </c>
      <c r="C84" t="s">
        <v>198</v>
      </c>
      <c r="K84" s="49" t="str">
        <f>IF($C84='4. Board Level Worksheet'!$C$5,'4. Board Level Worksheet'!$C$18,"")</f>
        <v/>
      </c>
      <c r="L84" s="49" t="str">
        <f>IF($C84='4. Board Level Worksheet'!$C$5,'4. Board Level Worksheet'!$C$19,"")</f>
        <v/>
      </c>
      <c r="M84" s="51" t="str">
        <f>IF($C84='4. Board Level Worksheet'!$C$5,'4. Board Level Worksheet'!$C$21,"")</f>
        <v/>
      </c>
      <c r="N84" s="51" t="str">
        <f>IF($C84='4. Board Level Worksheet'!$C$5,'4. Board Level Worksheet'!$C$28,"")</f>
        <v/>
      </c>
      <c r="O84" s="51" t="str">
        <f>IF($C84='4. Board Level Worksheet'!$C$5,'4. Board Level Worksheet'!#REF!,"")</f>
        <v/>
      </c>
      <c r="P84" t="s">
        <v>198</v>
      </c>
      <c r="Q84" s="51">
        <v>0</v>
      </c>
      <c r="R84" s="51">
        <v>0</v>
      </c>
      <c r="S84" s="51" t="s">
        <v>156</v>
      </c>
      <c r="T84" s="51">
        <v>0</v>
      </c>
      <c r="U84" s="51">
        <v>0</v>
      </c>
      <c r="V84" s="125" t="e">
        <v>#N/A</v>
      </c>
      <c r="W84" s="125"/>
      <c r="X84" s="51" t="s">
        <v>156</v>
      </c>
      <c r="Y84" s="51" t="s">
        <v>189</v>
      </c>
      <c r="Z84" s="50"/>
      <c r="AA84" s="50"/>
      <c r="AB84" s="50"/>
    </row>
    <row r="85" spans="1:28">
      <c r="A85">
        <v>83</v>
      </c>
      <c r="B85" s="70" t="s">
        <v>216</v>
      </c>
      <c r="C85" t="s">
        <v>199</v>
      </c>
      <c r="K85" s="49" t="str">
        <f>IF($C85='4. Board Level Worksheet'!$C$5,'4. Board Level Worksheet'!$C$18,"")</f>
        <v/>
      </c>
      <c r="L85" s="49" t="str">
        <f>IF($C85='4. Board Level Worksheet'!$C$5,'4. Board Level Worksheet'!$C$19,"")</f>
        <v/>
      </c>
      <c r="M85" s="51" t="str">
        <f>IF($C85='4. Board Level Worksheet'!$C$5,'4. Board Level Worksheet'!$C$21,"")</f>
        <v/>
      </c>
      <c r="N85" s="51" t="str">
        <f>IF($C85='4. Board Level Worksheet'!$C$5,'4. Board Level Worksheet'!$C$28,"")</f>
        <v/>
      </c>
      <c r="O85" s="51" t="str">
        <f>IF($C85='4. Board Level Worksheet'!$C$5,'4. Board Level Worksheet'!#REF!,"")</f>
        <v/>
      </c>
      <c r="P85" t="s">
        <v>199</v>
      </c>
      <c r="Q85" s="51">
        <v>0</v>
      </c>
      <c r="R85" s="51">
        <v>0</v>
      </c>
      <c r="S85" s="51" t="s">
        <v>156</v>
      </c>
      <c r="T85" s="51">
        <v>0</v>
      </c>
      <c r="U85" s="51">
        <v>0</v>
      </c>
      <c r="V85" s="125" t="e">
        <v>#N/A</v>
      </c>
      <c r="W85" s="125"/>
      <c r="X85" s="51">
        <v>5000</v>
      </c>
      <c r="Y85" s="51" t="s">
        <v>189</v>
      </c>
      <c r="Z85" s="50"/>
      <c r="AA85" s="50"/>
      <c r="AB85" s="50"/>
    </row>
  </sheetData>
  <mergeCells count="2">
    <mergeCell ref="D1:E1"/>
    <mergeCell ref="F1:G1"/>
  </mergeCells>
  <phoneticPr fontId="19"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F290961A9F2644C9F25292A4B18A071" ma:contentTypeVersion="8" ma:contentTypeDescription="Create a new document." ma:contentTypeScope="" ma:versionID="bbd8acf77038c39be07031bbc1762442">
  <xsd:schema xmlns:xsd="http://www.w3.org/2001/XMLSchema" xmlns:xs="http://www.w3.org/2001/XMLSchema" xmlns:p="http://schemas.microsoft.com/office/2006/metadata/properties" xmlns:ns3="a40d4fbf-d14b-4b79-8db4-8c77ece2ea1d" targetNamespace="http://schemas.microsoft.com/office/2006/metadata/properties" ma:root="true" ma:fieldsID="14302c4387b62c4c341f25db00571df3" ns3:_="">
    <xsd:import namespace="a40d4fbf-d14b-4b79-8db4-8c77ece2ea1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0d4fbf-d14b-4b79-8db4-8c77ece2ea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5A2792-4BEF-4CEB-B44E-8083C71E7605}">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40d4fbf-d14b-4b79-8db4-8c77ece2ea1d"/>
    <ds:schemaRef ds:uri="http://www.w3.org/XML/1998/namespace"/>
    <ds:schemaRef ds:uri="http://purl.org/dc/dcmitype/"/>
  </ds:schemaRefs>
</ds:datastoreItem>
</file>

<file path=customXml/itemProps2.xml><?xml version="1.0" encoding="utf-8"?>
<ds:datastoreItem xmlns:ds="http://schemas.openxmlformats.org/officeDocument/2006/customXml" ds:itemID="{1E7660CE-3150-434F-A017-D6061E8755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0d4fbf-d14b-4b79-8db4-8c77ece2e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E3BFB6-99B9-41E0-8906-2998451C0E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1. Board Ventilation Strategy</vt:lpstr>
      <vt:lpstr>2. Board Level Investments</vt:lpstr>
      <vt:lpstr>3. School Dashboard</vt:lpstr>
      <vt:lpstr>4. Board Level Worksheet</vt:lpstr>
      <vt:lpstr>5. School Level Worksheet</vt:lpstr>
      <vt:lpstr>Board Ventilation Strate-PY</vt:lpstr>
      <vt:lpstr>Funding Tables</vt:lpstr>
      <vt:lpstr>School_Name</vt:lpstr>
      <vt:lpstr>Ventilation</vt:lpstr>
    </vt:vector>
  </TitlesOfParts>
  <Company>Ontario Ministry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Dashboard Excel MockUp - August 4 2021 v5</dc:title>
  <dc:creator>Okwelum, Edson (EDU)</dc:creator>
  <cp:lastModifiedBy>IO Install</cp:lastModifiedBy>
  <cp:lastPrinted>2021-08-06T12:59:32Z</cp:lastPrinted>
  <dcterms:created xsi:type="dcterms:W3CDTF">2021-08-03T14:52:18Z</dcterms:created>
  <dcterms:modified xsi:type="dcterms:W3CDTF">2023-09-26T12:48:36Z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0x0101003F290961A9F2644C9F25292A4B18A071</vt:lpwstr>
  </property>
  <property fmtid="{D5CDD505-2E9C-101B-9397-08002B2CF9AE}" pid="3" name="MSIP_Label_034a106e-6316-442c-ad35-738afd673d2b_Enabled">
    <vt:lpwstr>true</vt:lpwstr>
  </property>
  <property fmtid="{D5CDD505-2E9C-101B-9397-08002B2CF9AE}" pid="4" name="MSIP_Label_034a106e-6316-442c-ad35-738afd673d2b_SetDate">
    <vt:lpwstr>2021-08-10T20:42:25Z</vt:lpwstr>
  </property>
  <property fmtid="{D5CDD505-2E9C-101B-9397-08002B2CF9AE}" pid="5" name="MSIP_Label_034a106e-6316-442c-ad35-738afd673d2b_Method">
    <vt:lpwstr>Standard</vt:lpwstr>
  </property>
  <property fmtid="{D5CDD505-2E9C-101B-9397-08002B2CF9AE}" pid="6" name="MSIP_Label_034a106e-6316-442c-ad35-738afd673d2b_Name">
    <vt:lpwstr>034a106e-6316-442c-ad35-738afd673d2b</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ActionId">
    <vt:lpwstr>96eba60e-ebfa-4ad4-a626-95565a779b5c</vt:lpwstr>
  </property>
  <property fmtid="{D5CDD505-2E9C-101B-9397-08002B2CF9AE}" pid="9" name="MSIP_Label_034a106e-6316-442c-ad35-738afd673d2b_ContentBits">
    <vt:lpwstr>0</vt:lpwstr>
  </property>
  <property fmtid="{D5CDD505-2E9C-101B-9397-08002B2CF9AE}" pid="10" name="SV_QUERY_LIST_4F35BF76-6C0D-4D9B-82B2-816C12CF3733">
    <vt:lpwstr>empty_477D106A-C0D6-4607-AEBD-E2C9D60EA279</vt:lpwstr>
  </property>
</Properties>
</file>